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68-DARSE CHALEIX MDA\2-DCE\PIECES ECRITES\RENDU\Pièces écrites\DQE\"/>
    </mc:Choice>
  </mc:AlternateContent>
  <xr:revisionPtr revIDLastSave="0" documentId="13_ncr:1_{6CB11141-0A2E-4B42-8466-E1264C2993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" sheetId="25" r:id="rId1"/>
  </sheets>
  <definedNames>
    <definedName name="_Toc209679388" localSheetId="0">DQE!#REF!</definedName>
    <definedName name="_Toc209679389" localSheetId="0">DQE!#REF!</definedName>
    <definedName name="_Toc209679407" localSheetId="0">DQE!$B$117</definedName>
    <definedName name="_Toc209679408" localSheetId="0">DQE!$B$125</definedName>
    <definedName name="_Toc209679410" localSheetId="0">DQE!$B$131</definedName>
    <definedName name="_Toc209679414" localSheetId="0">DQE!$B$134</definedName>
    <definedName name="_Toc209679417" localSheetId="0">DQE!$B$153</definedName>
    <definedName name="_Toc209679422" localSheetId="0">DQE!$B$158</definedName>
    <definedName name="_Toc209982157" localSheetId="0">DQE!$B$258</definedName>
    <definedName name="djalk">#REF!</definedName>
    <definedName name="Mont_Rabais">#REF!</definedName>
    <definedName name="Montant_0">#REF!</definedName>
    <definedName name="Montant_1">#REF!</definedName>
    <definedName name="Montant_2">#REF!</definedName>
    <definedName name="Montant_3">#REF!</definedName>
    <definedName name="Montant_4">#REF!</definedName>
    <definedName name="Montant_5">#REF!</definedName>
    <definedName name="Montant_6">#REF!</definedName>
    <definedName name="Montant_7">#REF!</definedName>
    <definedName name="Montant_8">#REF!</definedName>
    <definedName name="Montant_9">#REF!</definedName>
    <definedName name="Montant_Ch0">#REF!</definedName>
    <definedName name="Montant_Ch1">#REF!</definedName>
    <definedName name="Montant_Ch2">#REF!</definedName>
    <definedName name="Montant_Ch3">#REF!</definedName>
    <definedName name="Montant_Ch4">#REF!</definedName>
    <definedName name="Montant_CH5">#REF!</definedName>
    <definedName name="Montant_Ch6">#REF!</definedName>
    <definedName name="Montant_Ch7">#REF!</definedName>
    <definedName name="Montant_Ch8">#REF!</definedName>
    <definedName name="Montant_Ch9">#REF!</definedName>
    <definedName name="PU">#REF!</definedName>
    <definedName name="Q">#REF!</definedName>
    <definedName name="Rabais">#REF!</definedName>
    <definedName name="Récap">#REF!</definedName>
    <definedName name="Tot_av_Rabais">#REF!</definedName>
    <definedName name="Total_général">#REF!</definedName>
    <definedName name="_xlnm.Print_Area" localSheetId="0">DQE!$A$1:$F$264</definedName>
  </definedNames>
  <calcPr calcId="191029"/>
</workbook>
</file>

<file path=xl/calcChain.xml><?xml version="1.0" encoding="utf-8"?>
<calcChain xmlns="http://schemas.openxmlformats.org/spreadsheetml/2006/main">
  <c r="F208" i="25" l="1"/>
  <c r="F209" i="25"/>
  <c r="D112" i="25"/>
  <c r="D110" i="25"/>
  <c r="F37" i="25"/>
  <c r="F36" i="25"/>
  <c r="F35" i="25"/>
  <c r="F34" i="25"/>
  <c r="F43" i="25" l="1"/>
  <c r="F42" i="25"/>
  <c r="F41" i="25"/>
  <c r="F261" i="25"/>
  <c r="F260" i="25"/>
  <c r="F259" i="25"/>
  <c r="F255" i="25"/>
  <c r="F254" i="25"/>
  <c r="F253" i="25"/>
  <c r="F250" i="25"/>
  <c r="F247" i="25"/>
  <c r="F246" i="25"/>
  <c r="F245" i="25"/>
  <c r="F244" i="25"/>
  <c r="F241" i="25"/>
  <c r="F240" i="25"/>
  <c r="F239" i="25"/>
  <c r="F238" i="25"/>
  <c r="F237" i="25"/>
  <c r="F236" i="25"/>
  <c r="F235" i="25"/>
  <c r="F233" i="25"/>
  <c r="F232" i="25"/>
  <c r="F228" i="25"/>
  <c r="F226" i="25"/>
  <c r="F225" i="25"/>
  <c r="F224" i="25"/>
  <c r="F223" i="25"/>
  <c r="F222" i="25"/>
  <c r="F221" i="25"/>
  <c r="F220" i="25"/>
  <c r="F218" i="25"/>
  <c r="F217" i="25"/>
  <c r="F216" i="25"/>
  <c r="F215" i="25"/>
  <c r="F210" i="25"/>
  <c r="F205" i="25"/>
  <c r="F204" i="25"/>
  <c r="F199" i="25"/>
  <c r="F197" i="25"/>
  <c r="F195" i="25"/>
  <c r="F193" i="25"/>
  <c r="F191" i="25"/>
  <c r="F189" i="25"/>
  <c r="F187" i="25"/>
  <c r="F178" i="25"/>
  <c r="F177" i="25"/>
  <c r="F176" i="25"/>
  <c r="F174" i="25"/>
  <c r="F173" i="25"/>
  <c r="F171" i="25"/>
  <c r="F170" i="25"/>
  <c r="F169" i="25"/>
  <c r="F168" i="25"/>
  <c r="F167" i="25"/>
  <c r="F166" i="25"/>
  <c r="F158" i="25"/>
  <c r="F157" i="25"/>
  <c r="F156" i="25"/>
  <c r="F155" i="25"/>
  <c r="F154" i="25"/>
  <c r="F153" i="25"/>
  <c r="F149" i="25"/>
  <c r="F147" i="25"/>
  <c r="F146" i="25"/>
  <c r="F145" i="25"/>
  <c r="F144" i="25"/>
  <c r="F143" i="25"/>
  <c r="F142" i="25"/>
  <c r="F128" i="25"/>
  <c r="F127" i="25"/>
  <c r="F126" i="25"/>
  <c r="F123" i="25"/>
  <c r="F122" i="25"/>
  <c r="F121" i="25"/>
  <c r="F120" i="25"/>
  <c r="F112" i="25"/>
  <c r="F110" i="25"/>
  <c r="F105" i="25"/>
  <c r="F100" i="25"/>
  <c r="F99" i="25"/>
  <c r="F96" i="25"/>
  <c r="F95" i="25"/>
  <c r="F91" i="25"/>
  <c r="F83" i="25"/>
  <c r="F82" i="25"/>
  <c r="F80" i="25"/>
  <c r="F68" i="25"/>
  <c r="F66" i="25"/>
  <c r="F64" i="25"/>
  <c r="F63" i="25"/>
  <c r="F62" i="25"/>
  <c r="F61" i="25"/>
  <c r="F60" i="25"/>
  <c r="F59" i="25"/>
  <c r="F56" i="25"/>
  <c r="F54" i="25"/>
  <c r="F53" i="25"/>
  <c r="F52" i="25"/>
  <c r="F49" i="25"/>
  <c r="F48" i="25"/>
  <c r="F256" i="25" l="1"/>
  <c r="F179" i="25"/>
  <c r="F262" i="25"/>
  <c r="F248" i="25"/>
  <c r="F18" i="25" s="1"/>
  <c r="F242" i="25"/>
  <c r="D135" i="25" l="1"/>
  <c r="F135" i="25" s="1"/>
  <c r="D134" i="25"/>
  <c r="F134" i="25" s="1"/>
  <c r="D131" i="25"/>
  <c r="F131" i="25" s="1"/>
  <c r="D94" i="25"/>
  <c r="F94" i="25" s="1"/>
  <c r="D104" i="25"/>
  <c r="F104" i="25" s="1"/>
  <c r="D93" i="25"/>
  <c r="F93" i="25" s="1"/>
  <c r="D89" i="25"/>
  <c r="F89" i="25" s="1"/>
  <c r="D74" i="25"/>
  <c r="D75" i="25"/>
  <c r="F75" i="25" s="1"/>
  <c r="D84" i="25"/>
  <c r="F84" i="25" s="1"/>
  <c r="D77" i="25" l="1"/>
  <c r="F77" i="25"/>
  <c r="F74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F20" i="25"/>
  <c r="F212" i="25"/>
  <c r="F15" i="25" s="1"/>
  <c r="F229" i="25"/>
  <c r="F16" i="25" s="1"/>
  <c r="F17" i="25"/>
  <c r="F19" i="25"/>
  <c r="F13" i="25"/>
  <c r="D183" i="25"/>
  <c r="F183" i="25" s="1"/>
  <c r="D164" i="25"/>
  <c r="F164" i="25" s="1"/>
  <c r="D163" i="25"/>
  <c r="F163" i="25" s="1"/>
  <c r="F114" i="25"/>
  <c r="F9" i="25" s="1"/>
  <c r="D151" i="25"/>
  <c r="F151" i="25" s="1"/>
  <c r="D88" i="25"/>
  <c r="F70" i="25"/>
  <c r="F7" i="25" s="1"/>
  <c r="D140" i="25"/>
  <c r="F140" i="25" s="1"/>
  <c r="F88" i="25" l="1"/>
  <c r="D103" i="25"/>
  <c r="F103" i="25" s="1"/>
  <c r="F107" i="25"/>
  <c r="F8" i="25" s="1"/>
  <c r="F175" i="25"/>
  <c r="F12" i="25" s="1"/>
  <c r="F160" i="25"/>
  <c r="F11" i="25" s="1"/>
  <c r="D184" i="25"/>
  <c r="D185" i="25" l="1"/>
  <c r="F185" i="25" s="1"/>
  <c r="F184" i="25"/>
  <c r="D132" i="25"/>
  <c r="F132" i="25" s="1"/>
  <c r="D133" i="25"/>
  <c r="F133" i="25" s="1"/>
  <c r="D119" i="25"/>
  <c r="F119" i="25" s="1"/>
  <c r="D118" i="25"/>
  <c r="F118" i="25" s="1"/>
  <c r="F137" i="25" s="1"/>
  <c r="F10" i="25" s="1"/>
  <c r="F201" i="25" l="1"/>
  <c r="F14" i="25" s="1"/>
  <c r="F39" i="25"/>
  <c r="F45" i="25"/>
  <c r="F6" i="25" s="1"/>
  <c r="F267" i="25" l="1"/>
  <c r="F268" i="25" s="1"/>
  <c r="F269" i="25" s="1"/>
  <c r="F5" i="25"/>
  <c r="F21" i="25" s="1"/>
  <c r="F22" i="25" s="1"/>
  <c r="F23" i="25" s="1"/>
</calcChain>
</file>

<file path=xl/sharedStrings.xml><?xml version="1.0" encoding="utf-8"?>
<sst xmlns="http://schemas.openxmlformats.org/spreadsheetml/2006/main" count="432" uniqueCount="317">
  <si>
    <t>u</t>
  </si>
  <si>
    <t>ml</t>
  </si>
  <si>
    <t>m²</t>
  </si>
  <si>
    <t>m3</t>
  </si>
  <si>
    <t>U</t>
  </si>
  <si>
    <t>ens</t>
  </si>
  <si>
    <t>ALIMENTATION EN EAU POTABLE</t>
  </si>
  <si>
    <t>TRANCHEE AEP</t>
  </si>
  <si>
    <t>FOUILLE</t>
  </si>
  <si>
    <t>REMBLAIS EN REEMPLOI</t>
  </si>
  <si>
    <t>CANALISATION AEP PN 16 BARS</t>
  </si>
  <si>
    <t>ENROBAGE BETON DES CANALISATIONS</t>
  </si>
  <si>
    <t>▪ Ø 32 domestique</t>
  </si>
  <si>
    <t>▪ Ø 25domestique</t>
  </si>
  <si>
    <t xml:space="preserve">CHAUSSEES / REVETEMENTS </t>
  </si>
  <si>
    <t>CORPS DE CHAUSSEE /COUCHE D’ASSISE (COUCHE DE BASE &amp; FONDATION)</t>
  </si>
  <si>
    <t>COUCHE DE ROULEMENT (COUCHE DE SURFACE)</t>
  </si>
  <si>
    <t>BORDURES</t>
  </si>
  <si>
    <t>▪ Bordures CC2</t>
  </si>
  <si>
    <t>▪ Bordures P1</t>
  </si>
  <si>
    <t>▪ Bordures A2</t>
  </si>
  <si>
    <t>▪ Bordures T2</t>
  </si>
  <si>
    <t>▪ Bordures CS2</t>
  </si>
  <si>
    <t>QUAI MODULAIRE FLOTTANT</t>
  </si>
  <si>
    <t>N°
Prix</t>
  </si>
  <si>
    <t>DESIGNATION</t>
  </si>
  <si>
    <t>Qté</t>
  </si>
  <si>
    <t>P.U.</t>
  </si>
  <si>
    <t>MONTANT
HT</t>
  </si>
  <si>
    <t>MISSION GEOTECHNIQUE G3</t>
  </si>
  <si>
    <t>▪ Ø 40 domestique</t>
  </si>
  <si>
    <t>POUTRE DE COURONNEMENT</t>
  </si>
  <si>
    <t>TRAVAUX DE DEMOLITION</t>
  </si>
  <si>
    <t>DEMOLITION DE PETITS OUVRAGES BETON</t>
  </si>
  <si>
    <t>TERRASSEMENTS / CHAUSSEES / REVETEMENTS</t>
  </si>
  <si>
    <t>DEBLAIS</t>
  </si>
  <si>
    <t xml:space="preserve">DEBLAIS EN TERRAIN MEUBLE </t>
  </si>
  <si>
    <t>EVACUATION DES MATERIAUX IMPROPRES</t>
  </si>
  <si>
    <t>REMBLAIS</t>
  </si>
  <si>
    <t>Matériaux d'emprunt</t>
  </si>
  <si>
    <t>SIGNALISATION ROUTIERE (PEINTURE SOL)</t>
  </si>
  <si>
    <t>REGARDS DE BRANCHEMENT</t>
  </si>
  <si>
    <t>▪ Chambre de tirage</t>
  </si>
  <si>
    <t>a) section 5G6mm² U1000RO2V</t>
  </si>
  <si>
    <t>b) section 5G10mm² U1000RO2V</t>
  </si>
  <si>
    <t>m2</t>
  </si>
  <si>
    <t>▪ Digue Nord</t>
  </si>
  <si>
    <t xml:space="preserve">ENROCHEMENTS </t>
  </si>
  <si>
    <t>Muret technique</t>
  </si>
  <si>
    <t>GEOTEXTILE</t>
  </si>
  <si>
    <t>GROS BETONS</t>
  </si>
  <si>
    <t>INSTALLATION DE CHANTIER (BASE VIE-CLOTURE-SIGNALISATION)</t>
  </si>
  <si>
    <t>Ens</t>
  </si>
  <si>
    <t>MASSIFS BOLLARDS</t>
  </si>
  <si>
    <t>MASSIFS CUBI</t>
  </si>
  <si>
    <t>INFRASTRUCTURE</t>
  </si>
  <si>
    <t>MURS DE QUAI</t>
  </si>
  <si>
    <t>Kg</t>
  </si>
  <si>
    <t>TRAVAUX DE REPARATION</t>
  </si>
  <si>
    <t xml:space="preserve">DEPOSE DES EQUIPEMENTS </t>
  </si>
  <si>
    <t xml:space="preserve">RENOVATION DES EQUIPEMENTS DE QUAI </t>
  </si>
  <si>
    <t xml:space="preserve">▪ Dépose de bittes d’amarrage </t>
  </si>
  <si>
    <t>▪ Dépose de plaques d’amarrage</t>
  </si>
  <si>
    <t>▪ Dépose repose de défenses cylindriques et leurs chaînes</t>
  </si>
  <si>
    <t xml:space="preserve">▪ Rénovation et pose de bittes d’amarrage </t>
  </si>
  <si>
    <t>▪ Rénovation et pose de plaques d’amarrage</t>
  </si>
  <si>
    <t>▪ Rénovation et pose de défenses cylindriques et leurs chaînes</t>
  </si>
  <si>
    <t>▪ Dépose Echelle</t>
  </si>
  <si>
    <t>▪ Dépose accessoires de fixation pour cubi</t>
  </si>
  <si>
    <t>TRAVAUX DE REPARATION DES BETONS</t>
  </si>
  <si>
    <t xml:space="preserve">Réparation des bétons </t>
  </si>
  <si>
    <t>Injection des fissures</t>
  </si>
  <si>
    <t>Renfort d'armatures</t>
  </si>
  <si>
    <t>Revêtement d’imperméabilisation</t>
  </si>
  <si>
    <t xml:space="preserve">ens </t>
  </si>
  <si>
    <t xml:space="preserve">EQUIPEMENTS SPECIFIQUES </t>
  </si>
  <si>
    <t>Accessoires complémentaires</t>
  </si>
  <si>
    <t xml:space="preserve"> Ancrages de quai </t>
  </si>
  <si>
    <t>Ancrages par traverse (partie A)</t>
  </si>
  <si>
    <t>Ponton</t>
  </si>
  <si>
    <t>ECHELLES DE SECURITE</t>
  </si>
  <si>
    <t>EXTINCTEURS A CO2</t>
  </si>
  <si>
    <t>COFFRET DE PROTECTION</t>
  </si>
  <si>
    <t>REPOSE DES ACCESSOIRES POUR MURET TECHNIQUE</t>
  </si>
  <si>
    <t>CONTRÔLES ELECTRIQUE</t>
  </si>
  <si>
    <t>ECRAN ANTIPOLLUTION</t>
  </si>
  <si>
    <t xml:space="preserve">Quai Ouest </t>
  </si>
  <si>
    <t>Quai Nord</t>
  </si>
  <si>
    <t xml:space="preserve">DEMOLITION DE CHAUSSEE </t>
  </si>
  <si>
    <t>DEPOSE DES RESEAUX EXISTANTS ET OUVRAGES ANNEXES</t>
  </si>
  <si>
    <t>Dépose des réseaux électriques</t>
  </si>
  <si>
    <t xml:space="preserve">Réseaux EU-EP-AEP </t>
  </si>
  <si>
    <t>Dépose de regards &amp; chambres de tirages</t>
  </si>
  <si>
    <t xml:space="preserve">▪ Regards </t>
  </si>
  <si>
    <t>BLINDAGE</t>
  </si>
  <si>
    <t>ML</t>
  </si>
  <si>
    <t>Ballast de réglage</t>
  </si>
  <si>
    <t>▪ 0/150</t>
  </si>
  <si>
    <t>▪ 0/80</t>
  </si>
  <si>
    <t>REPROFILAGE ENROCHEMENT SANS APPORT</t>
  </si>
  <si>
    <t xml:space="preserve">REPROFILAGE ENROCHEMENT AVEC APPORT </t>
  </si>
  <si>
    <t>Enrochement 100-300 Kg</t>
  </si>
  <si>
    <t>LIAISON DES ENROCHEMENTS</t>
  </si>
  <si>
    <t>Enrochement &lt;1000 Kg</t>
  </si>
  <si>
    <t xml:space="preserve">Enrochement &lt; 300 Kg </t>
  </si>
  <si>
    <t>CANIVEAU A GRILLE C250</t>
  </si>
  <si>
    <t xml:space="preserve">SIGNALISATION HORIZONTALE </t>
  </si>
  <si>
    <t>REMBLAI EN POUSSIER</t>
  </si>
  <si>
    <t>RACCORDEMENT SUR RESEAU EXISTANT</t>
  </si>
  <si>
    <t xml:space="preserve">ROBINET VANNE A OBTURATEUR </t>
  </si>
  <si>
    <t xml:space="preserve"> 
ELECTRICITE COURANTS FORTS, ECLAIRAGE PUBLIC</t>
  </si>
  <si>
    <t>RESEAU BASSE TENSION.</t>
  </si>
  <si>
    <t>Dépose et repose des Câbles B.T. sous fourreaux TPC</t>
  </si>
  <si>
    <t xml:space="preserve">Passerelle d’accès </t>
  </si>
  <si>
    <t xml:space="preserve">Dalle </t>
  </si>
  <si>
    <t>Enrochement en tête de plage</t>
  </si>
  <si>
    <t>▪ Ø 50  domestique</t>
  </si>
  <si>
    <t>MURET TECHNIQUE</t>
  </si>
  <si>
    <t>OUVRAGES DIVERS</t>
  </si>
  <si>
    <t xml:space="preserve">RECUPERATION D’UNE ANCRE MARINE </t>
  </si>
  <si>
    <t>▪ 1200</t>
  </si>
  <si>
    <t>▪ 1000</t>
  </si>
  <si>
    <t>Fourniture pose et raccordement des câbles B.T. sous fourreaux TPC.</t>
  </si>
  <si>
    <t>Mise à la terre liaison équipotentielle.</t>
  </si>
  <si>
    <t>ECLAIRAGE EXTERIEUR.</t>
  </si>
  <si>
    <t>Câble d’éclairage extérieur sous fourreaux TPC ø40.</t>
  </si>
  <si>
    <t>Candélabres d’éclairage EXTERIEUR </t>
  </si>
  <si>
    <t>Modification du tableau de protection EXISTANT.</t>
  </si>
  <si>
    <t>b ) fourniture pose et raccordement des câbles B.T 5G25 U1000RO2V</t>
  </si>
  <si>
    <t>a)  fourniture pose et raccordement des câbles B.T 4x35 U1000RO2V</t>
  </si>
  <si>
    <t>c ) fourniture pose et raccordement des câbles B.T 5G16 U1000RO2V</t>
  </si>
  <si>
    <t>d) fourniture pose et raccordement des câbles B.T5G10 U1000RO2V</t>
  </si>
  <si>
    <t>e) fourniture pose et raccordement des câbles B.T5G6 U1000RO2V</t>
  </si>
  <si>
    <t>Massif pour Mât d’éclairage 4 mètres</t>
  </si>
  <si>
    <t>Mâts d’éclairage hauteur 4 mètres</t>
  </si>
  <si>
    <t>Luminaires pour Mât d’éclairage 4 mètres</t>
  </si>
  <si>
    <t>Massif pour Mât d’éclairage 14 mètres</t>
  </si>
  <si>
    <t>Mâts d’éclairage hauteur 14 mètres.</t>
  </si>
  <si>
    <t>Luminaires pour Mât d’éclairage 14 mètres</t>
  </si>
  <si>
    <t>Mâts de balisage</t>
  </si>
  <si>
    <t>a) Dépose et repose des câbles B.T 5G25 U1000RO2V</t>
  </si>
  <si>
    <t>b) Dépose et repose des câbles B.T 5G16 U1000RO2V</t>
  </si>
  <si>
    <t>c) Dépose et repose des câbles B.T  3G6 U1000RO2V</t>
  </si>
  <si>
    <t>f) fourniture pose et raccordement des câbles B.T 3G6 U1000RO2V</t>
  </si>
  <si>
    <t>borne type marina.</t>
  </si>
  <si>
    <t>socle béton pour borne.</t>
  </si>
  <si>
    <t>Tranchées.</t>
  </si>
  <si>
    <t>Enrobage béton.</t>
  </si>
  <si>
    <t>Fourreaux TPC.</t>
  </si>
  <si>
    <t>a) f90 BT</t>
  </si>
  <si>
    <t>b) f40 éclairage</t>
  </si>
  <si>
    <t>Grillage avertisseur.</t>
  </si>
  <si>
    <t>E1T (0,52x0,38x0,60 inter).</t>
  </si>
  <si>
    <t>E2T (1,16x0,38x0,60 inter).</t>
  </si>
  <si>
    <t xml:space="preserve"> COFFRETS DE PROTECTIONS</t>
  </si>
  <si>
    <t>Digue Est &amp; Sud</t>
  </si>
  <si>
    <t xml:space="preserve">▪ Digue Est &amp; Sud intérieure </t>
  </si>
  <si>
    <t>▪ Dépose &amp; repose passerelles</t>
  </si>
  <si>
    <t>REMPLACEMENT DE PANNEAUX</t>
  </si>
  <si>
    <t>ETUDES - PLANS D’EXÉCUTION ET CONTRÔLES</t>
  </si>
  <si>
    <t>8.1.1</t>
  </si>
  <si>
    <t>PIQUETAGE- IMPLANTATION-TOPOGRAPHIE ET BATHYMÉTRIE</t>
  </si>
  <si>
    <t>8.1.2</t>
  </si>
  <si>
    <t>ETUDES TECHNIQUES &amp; CONTRÔLES</t>
  </si>
  <si>
    <t>8.1.3</t>
  </si>
  <si>
    <t>8.1.4</t>
  </si>
  <si>
    <t>8.2.1</t>
  </si>
  <si>
    <t>8.2.2</t>
  </si>
  <si>
    <t>8.2.3</t>
  </si>
  <si>
    <t>OUVRAGES PROVISOIRES</t>
  </si>
  <si>
    <t>mois</t>
  </si>
  <si>
    <t>SOUS TOTAL 8.2</t>
  </si>
  <si>
    <t>SOUS TOTAL 8.1</t>
  </si>
  <si>
    <t>8.3.1</t>
  </si>
  <si>
    <t>8.3.2</t>
  </si>
  <si>
    <t>8.3.3</t>
  </si>
  <si>
    <t>8.3.4</t>
  </si>
  <si>
    <t>8.3.4.1</t>
  </si>
  <si>
    <t>8.3.4.2</t>
  </si>
  <si>
    <t>8.3.4.3</t>
  </si>
  <si>
    <t>8.3.4.4</t>
  </si>
  <si>
    <t>8.3.5</t>
  </si>
  <si>
    <t>8.3.6</t>
  </si>
  <si>
    <t>SOUS TOTAL 8.3</t>
  </si>
  <si>
    <t>DEMOLITION DU QUAI</t>
  </si>
  <si>
    <t>8.4.1</t>
  </si>
  <si>
    <t>8.4.1.1</t>
  </si>
  <si>
    <t>8.4.1.2</t>
  </si>
  <si>
    <t>8.4.2</t>
  </si>
  <si>
    <t>8.4.3</t>
  </si>
  <si>
    <t>8.4.3.1</t>
  </si>
  <si>
    <t>8.4.3.2</t>
  </si>
  <si>
    <t>8.4.3.3</t>
  </si>
  <si>
    <t>8.4.4</t>
  </si>
  <si>
    <t>8.4.4.1</t>
  </si>
  <si>
    <t>8.4.4.2</t>
  </si>
  <si>
    <t>8.4.4.2.1</t>
  </si>
  <si>
    <t>8.4.4.2.2</t>
  </si>
  <si>
    <t>8.4.4.2.3</t>
  </si>
  <si>
    <t>8.4.4.2.4</t>
  </si>
  <si>
    <t>8.4.5</t>
  </si>
  <si>
    <t>8.4.6</t>
  </si>
  <si>
    <t>8.5.1</t>
  </si>
  <si>
    <t>8.5.2</t>
  </si>
  <si>
    <t>8.6.1</t>
  </si>
  <si>
    <t>8.6.2</t>
  </si>
  <si>
    <t>8.6.3</t>
  </si>
  <si>
    <t>8.6.3.1</t>
  </si>
  <si>
    <t>8.6.3.2</t>
  </si>
  <si>
    <t>8.6.3.3</t>
  </si>
  <si>
    <t>8.6.3.4</t>
  </si>
  <si>
    <t>8.6.3.5</t>
  </si>
  <si>
    <t>8.7.1</t>
  </si>
  <si>
    <t>8.7.1.1</t>
  </si>
  <si>
    <t>8.7.1.2</t>
  </si>
  <si>
    <t>8.7.1.3</t>
  </si>
  <si>
    <t>8.7.1.4</t>
  </si>
  <si>
    <t>8.7.1.5</t>
  </si>
  <si>
    <t>8.7.2</t>
  </si>
  <si>
    <t>8.7.1.6</t>
  </si>
  <si>
    <t>8.7.3</t>
  </si>
  <si>
    <t>8.7.4</t>
  </si>
  <si>
    <t>8.7.5</t>
  </si>
  <si>
    <t>8.7.6</t>
  </si>
  <si>
    <t>8.7.7</t>
  </si>
  <si>
    <t>8.7.8</t>
  </si>
  <si>
    <t>8.7.9</t>
  </si>
  <si>
    <t>SOUS TOTAL 8.6</t>
  </si>
  <si>
    <t>SOUS TOTAL 8.5</t>
  </si>
  <si>
    <t>SOUS TOTAL 8.4</t>
  </si>
  <si>
    <t>SOUS TOTAL 8.7</t>
  </si>
  <si>
    <t>8.8.1</t>
  </si>
  <si>
    <t>8.8.2</t>
  </si>
  <si>
    <t>8.8.3</t>
  </si>
  <si>
    <t>8.8.4</t>
  </si>
  <si>
    <t>8.9.1</t>
  </si>
  <si>
    <t>SOUS TOTAL 8.9</t>
  </si>
  <si>
    <t>SOUS TOTAL 8.8</t>
  </si>
  <si>
    <t>8.10.1</t>
  </si>
  <si>
    <t>8.10.1.1</t>
  </si>
  <si>
    <t>8.10.1.2</t>
  </si>
  <si>
    <t>8.10.1.3</t>
  </si>
  <si>
    <t>8.10.2</t>
  </si>
  <si>
    <t>8.10.3</t>
  </si>
  <si>
    <t>8.10.4</t>
  </si>
  <si>
    <t>8.10.5</t>
  </si>
  <si>
    <t>8.10.6</t>
  </si>
  <si>
    <t>8.10.7</t>
  </si>
  <si>
    <t>ROBINET D'ARROSAGE</t>
  </si>
  <si>
    <t>8.11.1</t>
  </si>
  <si>
    <t>8.11.2</t>
  </si>
  <si>
    <t>8.11.3</t>
  </si>
  <si>
    <t>SOUS TOTAL 8.10</t>
  </si>
  <si>
    <t>8.12.1</t>
  </si>
  <si>
    <t>8.12.1.1</t>
  </si>
  <si>
    <t>8.12.1.2</t>
  </si>
  <si>
    <t>8.12.2</t>
  </si>
  <si>
    <t>8.13.1</t>
  </si>
  <si>
    <t>8.13.2</t>
  </si>
  <si>
    <t>8.13.2.1</t>
  </si>
  <si>
    <t>8.13.2.2</t>
  </si>
  <si>
    <t>8.13.2.3</t>
  </si>
  <si>
    <t>8.13.2.4</t>
  </si>
  <si>
    <t>8.13.2.5</t>
  </si>
  <si>
    <t>8.13.2.6</t>
  </si>
  <si>
    <t>8.13.2.7</t>
  </si>
  <si>
    <t>8.14.1</t>
  </si>
  <si>
    <t>8.14.2</t>
  </si>
  <si>
    <t>8.14.3</t>
  </si>
  <si>
    <t>8.14.4</t>
  </si>
  <si>
    <t>8.15.1</t>
  </si>
  <si>
    <t>8.15.2</t>
  </si>
  <si>
    <t>8.15.3</t>
  </si>
  <si>
    <t>8.15.4</t>
  </si>
  <si>
    <t>8.16.1</t>
  </si>
  <si>
    <t>8.16.2</t>
  </si>
  <si>
    <t>T.G.C. 6%</t>
  </si>
  <si>
    <t>TOTAL GENERAL DU LOT hors TGC</t>
  </si>
  <si>
    <t xml:space="preserve">TOTAL GENERAL DU LOT TGC incluse </t>
  </si>
  <si>
    <t>SOUS TOTAL 8.15</t>
  </si>
  <si>
    <t>SOUS TOTAL 8.11</t>
  </si>
  <si>
    <t>SOUS TOTAL 8.12</t>
  </si>
  <si>
    <t>SOUS TOTAL 8.13</t>
  </si>
  <si>
    <t>SOUS TOTAL 8.14</t>
  </si>
  <si>
    <t>CONSTRUCTION D'UNE CHAMBRE DE TIRAGE</t>
  </si>
  <si>
    <t>SOUS TOTAL 8.16</t>
  </si>
  <si>
    <t>DETAIL QUANTITATIF ET ESTIMATIF</t>
  </si>
  <si>
    <t>DQE</t>
  </si>
  <si>
    <t>TRAVAUX DE LA DARSE DE MANŒUVRE</t>
  </si>
  <si>
    <t>PRESTATION REMUNEREES AUX QUANTITES REELLEMENT EXECUTES</t>
  </si>
  <si>
    <t>TOTAL HT</t>
  </si>
  <si>
    <t>TGC</t>
  </si>
  <si>
    <t>TOTAL TTC</t>
  </si>
  <si>
    <r>
      <rPr>
        <b/>
        <u/>
        <sz val="10"/>
        <rFont val="Arial Narrow"/>
        <family val="2"/>
      </rPr>
      <t>NOTA IMPORTANT :</t>
    </r>
    <r>
      <rPr>
        <sz val="10"/>
        <rFont val="Arial Narrow"/>
        <family val="2"/>
      </rPr>
      <t xml:space="preserve"> sauf indications contraires, les prestations ci-après s'entendent : fournitures, mises en œuvre, réglages, contrôle  et toutes sujétions associées comprises au prix.</t>
    </r>
  </si>
  <si>
    <t>Les quantités sont données à titre indicatif, les quantités sont à vérifier par le soumissionnaires.</t>
  </si>
  <si>
    <t>T</t>
  </si>
  <si>
    <t>Digue nord</t>
  </si>
  <si>
    <t>Enrochement 1T à 2T</t>
  </si>
  <si>
    <t>Enrochement Digue</t>
  </si>
  <si>
    <t>Enrochement liée</t>
  </si>
  <si>
    <t>Ballast</t>
  </si>
  <si>
    <t xml:space="preserve">REMISE EN ETAT MAT DE MUSOIR </t>
  </si>
  <si>
    <t>Massifs/plots</t>
  </si>
  <si>
    <t>Dépose des candélabres</t>
  </si>
  <si>
    <t>Matériaux de remploi (pour remblai de masse)</t>
  </si>
  <si>
    <t xml:space="preserve">▪ Pare-chocs </t>
  </si>
  <si>
    <t>▪ Taquets rétractables sur vis d'assemblage</t>
  </si>
  <si>
    <t>Ancrages sous-marin (Partie B)</t>
  </si>
  <si>
    <t>Dépose et repose tableau de protection « départs vers les coffrets prise de quai et les 3 coffrets de prises de quai</t>
  </si>
  <si>
    <t>Ragréage des parties immergées</t>
  </si>
  <si>
    <t>RESEAU VRD POUR L’ELECTRICITE.BT-EP</t>
  </si>
  <si>
    <t xml:space="preserve">BOLLARDS </t>
  </si>
  <si>
    <t>▪ Simple</t>
  </si>
  <si>
    <t>▪ Double</t>
  </si>
  <si>
    <t>Enrochement 2T à 3 T</t>
  </si>
  <si>
    <t>DEBLAIS DE TERRASSEMENT POUR BALLAST ET PIED D'ENROCHEMENT LIE</t>
  </si>
  <si>
    <t>INSTALLATION GENERALE DE CHANTIER ET POUR TOUTES SUJETIONS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</si>
</sst>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Helv"/>
    </font>
    <font>
      <b/>
      <i/>
      <sz val="10"/>
      <name val="Arial Narrow"/>
      <family val="2"/>
    </font>
    <font>
      <i/>
      <sz val="10"/>
      <name val="Arial Narrow"/>
      <family val="2"/>
    </font>
    <font>
      <b/>
      <sz val="10"/>
      <color theme="1"/>
      <name val="Arial"/>
      <family val="2"/>
    </font>
    <font>
      <sz val="8"/>
      <name val="Helv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rgb="FF00B050"/>
      <name val="Arial Narrow"/>
      <family val="2"/>
    </font>
    <font>
      <b/>
      <i/>
      <sz val="10"/>
      <color indexed="8"/>
      <name val="Arial Narrow"/>
      <family val="2"/>
    </font>
    <font>
      <b/>
      <sz val="16"/>
      <name val="Arial Narrow"/>
      <family val="2"/>
    </font>
    <font>
      <b/>
      <sz val="10"/>
      <color indexed="8"/>
      <name val="Arial Narrow"/>
      <family val="2"/>
    </font>
    <font>
      <b/>
      <u/>
      <sz val="10"/>
      <name val="Arial Narrow"/>
      <family val="2"/>
    </font>
    <font>
      <sz val="11"/>
      <color rgb="FF92D05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12" fillId="0" borderId="0"/>
    <xf numFmtId="9" fontId="14" fillId="0" borderId="0" applyFont="0" applyFill="0" applyBorder="0" applyAlignment="0" applyProtection="0"/>
  </cellStyleXfs>
  <cellXfs count="172">
    <xf numFmtId="0" fontId="0" fillId="0" borderId="0" xfId="0"/>
    <xf numFmtId="0" fontId="3" fillId="0" borderId="2" xfId="0" applyFont="1" applyBorder="1"/>
    <xf numFmtId="0" fontId="3" fillId="0" borderId="0" xfId="0" applyFont="1"/>
    <xf numFmtId="3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2" xfId="0" applyFont="1" applyBorder="1"/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9" fillId="4" borderId="9" xfId="4" applyFont="1" applyFill="1" applyBorder="1" applyAlignment="1">
      <alignment horizontal="right" wrapText="1"/>
    </xf>
    <xf numFmtId="0" fontId="9" fillId="4" borderId="4" xfId="4" applyFont="1" applyFill="1" applyBorder="1" applyAlignment="1">
      <alignment horizontal="right" vertical="center" wrapText="1"/>
    </xf>
    <xf numFmtId="0" fontId="10" fillId="4" borderId="11" xfId="4" applyFont="1" applyFill="1" applyBorder="1" applyAlignment="1">
      <alignment horizontal="center" wrapText="1"/>
    </xf>
    <xf numFmtId="4" fontId="7" fillId="0" borderId="5" xfId="0" applyNumberFormat="1" applyFont="1" applyBorder="1"/>
    <xf numFmtId="3" fontId="7" fillId="0" borderId="19" xfId="0" applyNumberFormat="1" applyFont="1" applyBorder="1"/>
    <xf numFmtId="3" fontId="7" fillId="0" borderId="20" xfId="0" applyNumberFormat="1" applyFont="1" applyBorder="1"/>
    <xf numFmtId="0" fontId="7" fillId="0" borderId="1" xfId="0" applyFont="1" applyBorder="1"/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right"/>
    </xf>
    <xf numFmtId="0" fontId="10" fillId="0" borderId="1" xfId="0" applyFont="1" applyBorder="1"/>
    <xf numFmtId="3" fontId="2" fillId="0" borderId="7" xfId="0" applyNumberFormat="1" applyFont="1" applyBorder="1"/>
    <xf numFmtId="3" fontId="3" fillId="0" borderId="7" xfId="0" applyNumberFormat="1" applyFont="1" applyBorder="1" applyAlignment="1">
      <alignment horizontal="right" vertical="top"/>
    </xf>
    <xf numFmtId="3" fontId="7" fillId="0" borderId="7" xfId="0" applyNumberFormat="1" applyFont="1" applyBorder="1"/>
    <xf numFmtId="0" fontId="7" fillId="0" borderId="2" xfId="0" applyFont="1" applyBorder="1" applyAlignment="1">
      <alignment horizontal="left" vertical="top"/>
    </xf>
    <xf numFmtId="0" fontId="7" fillId="0" borderId="1" xfId="0" applyFont="1" applyBorder="1" applyAlignment="1">
      <alignment horizontal="center"/>
    </xf>
    <xf numFmtId="0" fontId="5" fillId="0" borderId="0" xfId="2" applyAlignment="1">
      <alignment horizontal="center" vertical="center"/>
    </xf>
    <xf numFmtId="0" fontId="5" fillId="0" borderId="0" xfId="2" applyAlignment="1">
      <alignment vertical="center"/>
    </xf>
    <xf numFmtId="2" fontId="5" fillId="0" borderId="0" xfId="2" applyNumberFormat="1" applyAlignment="1">
      <alignment horizontal="right" vertical="center"/>
    </xf>
    <xf numFmtId="3" fontId="5" fillId="0" borderId="0" xfId="2" applyNumberFormat="1" applyAlignment="1">
      <alignment vertical="center"/>
    </xf>
    <xf numFmtId="0" fontId="13" fillId="0" borderId="0" xfId="0" applyFont="1"/>
    <xf numFmtId="0" fontId="6" fillId="0" borderId="9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 wrapText="1"/>
    </xf>
    <xf numFmtId="2" fontId="6" fillId="0" borderId="4" xfId="2" applyNumberFormat="1" applyFont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 wrapText="1"/>
    </xf>
    <xf numFmtId="0" fontId="15" fillId="0" borderId="0" xfId="0" applyFont="1"/>
    <xf numFmtId="0" fontId="3" fillId="0" borderId="12" xfId="0" applyFont="1" applyBorder="1"/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/>
    <xf numFmtId="0" fontId="6" fillId="0" borderId="12" xfId="0" applyFont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6" fillId="0" borderId="2" xfId="0" applyFont="1" applyBorder="1" applyAlignment="1">
      <alignment horizontal="left" vertical="center" wrapText="1"/>
    </xf>
    <xf numFmtId="0" fontId="10" fillId="0" borderId="2" xfId="0" applyFont="1" applyBorder="1"/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/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3" fillId="0" borderId="6" xfId="0" applyFont="1" applyBorder="1"/>
    <xf numFmtId="4" fontId="7" fillId="2" borderId="2" xfId="0" applyNumberFormat="1" applyFont="1" applyFill="1" applyBorder="1" applyAlignment="1">
      <alignment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17" fillId="0" borderId="6" xfId="0" applyFont="1" applyBorder="1"/>
    <xf numFmtId="0" fontId="6" fillId="0" borderId="2" xfId="0" applyFont="1" applyBorder="1" applyAlignment="1">
      <alignment horizontal="left" wrapText="1"/>
    </xf>
    <xf numFmtId="4" fontId="7" fillId="0" borderId="2" xfId="0" applyNumberFormat="1" applyFont="1" applyBorder="1" applyAlignment="1">
      <alignment horizontal="right" vertical="center" wrapText="1"/>
    </xf>
    <xf numFmtId="4" fontId="6" fillId="0" borderId="6" xfId="0" applyNumberFormat="1" applyFont="1" applyBorder="1"/>
    <xf numFmtId="0" fontId="6" fillId="0" borderId="6" xfId="0" applyFont="1" applyBorder="1"/>
    <xf numFmtId="164" fontId="9" fillId="6" borderId="14" xfId="4" applyNumberFormat="1" applyFont="1" applyFill="1" applyBorder="1" applyAlignment="1">
      <alignment horizontal="right" vertical="center"/>
    </xf>
    <xf numFmtId="164" fontId="9" fillId="6" borderId="16" xfId="4" applyNumberFormat="1" applyFont="1" applyFill="1" applyBorder="1" applyAlignment="1">
      <alignment vertical="center"/>
    </xf>
    <xf numFmtId="164" fontId="9" fillId="6" borderId="18" xfId="4" applyNumberFormat="1" applyFont="1" applyFill="1" applyBorder="1" applyAlignment="1">
      <alignment vertical="center"/>
    </xf>
    <xf numFmtId="0" fontId="7" fillId="4" borderId="0" xfId="0" applyFont="1" applyFill="1" applyAlignment="1">
      <alignment horizontal="center" vertical="top"/>
    </xf>
    <xf numFmtId="0" fontId="20" fillId="4" borderId="0" xfId="0" applyFont="1" applyFill="1" applyAlignment="1">
      <alignment horizontal="right" vertical="top"/>
    </xf>
    <xf numFmtId="0" fontId="20" fillId="4" borderId="0" xfId="0" applyFont="1" applyFill="1" applyAlignment="1">
      <alignment horizontal="left" vertical="top"/>
    </xf>
    <xf numFmtId="0" fontId="6" fillId="4" borderId="0" xfId="0" applyFont="1" applyFill="1" applyAlignment="1">
      <alignment vertical="top"/>
    </xf>
    <xf numFmtId="3" fontId="6" fillId="4" borderId="0" xfId="0" applyNumberFormat="1" applyFont="1" applyFill="1" applyAlignment="1">
      <alignment horizontal="center" vertical="top"/>
    </xf>
    <xf numFmtId="0" fontId="7" fillId="7" borderId="29" xfId="0" applyFont="1" applyFill="1" applyBorder="1" applyAlignment="1">
      <alignment horizontal="center" vertical="top"/>
    </xf>
    <xf numFmtId="0" fontId="7" fillId="7" borderId="33" xfId="0" applyFont="1" applyFill="1" applyBorder="1" applyAlignment="1">
      <alignment horizontal="left" vertical="top"/>
    </xf>
    <xf numFmtId="0" fontId="7" fillId="7" borderId="33" xfId="0" applyFont="1" applyFill="1" applyBorder="1" applyAlignment="1">
      <alignment vertical="top"/>
    </xf>
    <xf numFmtId="0" fontId="7" fillId="7" borderId="34" xfId="0" applyFont="1" applyFill="1" applyBorder="1" applyAlignment="1">
      <alignment vertical="center"/>
    </xf>
    <xf numFmtId="3" fontId="7" fillId="7" borderId="35" xfId="0" applyNumberFormat="1" applyFont="1" applyFill="1" applyBorder="1" applyAlignment="1">
      <alignment horizontal="center" vertical="top"/>
    </xf>
    <xf numFmtId="0" fontId="7" fillId="7" borderId="6" xfId="0" applyFont="1" applyFill="1" applyBorder="1" applyAlignment="1">
      <alignment horizontal="center" vertical="top"/>
    </xf>
    <xf numFmtId="0" fontId="7" fillId="7" borderId="36" xfId="0" applyFont="1" applyFill="1" applyBorder="1" applyAlignment="1">
      <alignment horizontal="left" vertical="top"/>
    </xf>
    <xf numFmtId="0" fontId="7" fillId="7" borderId="36" xfId="0" applyFont="1" applyFill="1" applyBorder="1" applyAlignment="1">
      <alignment vertical="top"/>
    </xf>
    <xf numFmtId="0" fontId="7" fillId="7" borderId="37" xfId="0" applyFont="1" applyFill="1" applyBorder="1" applyAlignment="1">
      <alignment vertical="center"/>
    </xf>
    <xf numFmtId="3" fontId="7" fillId="7" borderId="38" xfId="0" applyNumberFormat="1" applyFont="1" applyFill="1" applyBorder="1" applyAlignment="1">
      <alignment horizontal="center" vertical="top"/>
    </xf>
    <xf numFmtId="0" fontId="7" fillId="7" borderId="6" xfId="0" applyFont="1" applyFill="1" applyBorder="1" applyAlignment="1">
      <alignment vertical="center"/>
    </xf>
    <xf numFmtId="3" fontId="7" fillId="7" borderId="8" xfId="0" applyNumberFormat="1" applyFont="1" applyFill="1" applyBorder="1" applyAlignment="1">
      <alignment horizontal="center" vertical="top"/>
    </xf>
    <xf numFmtId="3" fontId="6" fillId="7" borderId="20" xfId="0" applyNumberFormat="1" applyFont="1" applyFill="1" applyBorder="1" applyAlignment="1">
      <alignment horizontal="center" vertical="top"/>
    </xf>
    <xf numFmtId="0" fontId="7" fillId="7" borderId="30" xfId="0" applyFont="1" applyFill="1" applyBorder="1" applyAlignment="1">
      <alignment horizontal="center" vertical="top"/>
    </xf>
    <xf numFmtId="0" fontId="20" fillId="7" borderId="31" xfId="0" applyFont="1" applyFill="1" applyBorder="1" applyAlignment="1">
      <alignment vertical="top"/>
    </xf>
    <xf numFmtId="0" fontId="7" fillId="7" borderId="30" xfId="0" applyFont="1" applyFill="1" applyBorder="1" applyAlignment="1">
      <alignment vertical="center"/>
    </xf>
    <xf numFmtId="0" fontId="1" fillId="0" borderId="1" xfId="0" applyFont="1" applyBorder="1"/>
    <xf numFmtId="3" fontId="3" fillId="0" borderId="2" xfId="0" applyNumberFormat="1" applyFont="1" applyBorder="1" applyAlignment="1">
      <alignment horizontal="right" vertical="center"/>
    </xf>
    <xf numFmtId="2" fontId="1" fillId="0" borderId="1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top"/>
    </xf>
    <xf numFmtId="0" fontId="7" fillId="7" borderId="0" xfId="0" applyFont="1" applyFill="1" applyAlignment="1">
      <alignment vertical="top"/>
    </xf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9" fillId="4" borderId="22" xfId="4" applyFont="1" applyFill="1" applyBorder="1" applyAlignment="1">
      <alignment horizontal="right" wrapText="1"/>
    </xf>
    <xf numFmtId="0" fontId="9" fillId="4" borderId="0" xfId="4" applyFont="1" applyFill="1" applyAlignment="1">
      <alignment horizontal="right" wrapText="1"/>
    </xf>
    <xf numFmtId="0" fontId="9" fillId="4" borderId="0" xfId="4" applyFont="1" applyFill="1" applyAlignment="1">
      <alignment horizontal="right" vertical="center" wrapText="1"/>
    </xf>
    <xf numFmtId="0" fontId="10" fillId="4" borderId="0" xfId="4" applyFont="1" applyFill="1" applyAlignment="1">
      <alignment horizontal="center" wrapText="1"/>
    </xf>
    <xf numFmtId="4" fontId="7" fillId="0" borderId="0" xfId="0" applyNumberFormat="1" applyFont="1"/>
    <xf numFmtId="3" fontId="7" fillId="0" borderId="0" xfId="0" applyNumberFormat="1" applyFont="1"/>
    <xf numFmtId="0" fontId="9" fillId="4" borderId="31" xfId="4" applyFont="1" applyFill="1" applyBorder="1" applyAlignment="1">
      <alignment horizontal="right" wrapText="1"/>
    </xf>
    <xf numFmtId="0" fontId="9" fillId="4" borderId="31" xfId="4" applyFont="1" applyFill="1" applyBorder="1" applyAlignment="1">
      <alignment horizontal="right" vertical="center" wrapText="1"/>
    </xf>
    <xf numFmtId="0" fontId="10" fillId="4" borderId="31" xfId="4" applyFont="1" applyFill="1" applyBorder="1" applyAlignment="1">
      <alignment horizontal="center" wrapText="1"/>
    </xf>
    <xf numFmtId="4" fontId="7" fillId="0" borderId="31" xfId="0" applyNumberFormat="1" applyFont="1" applyBorder="1"/>
    <xf numFmtId="3" fontId="7" fillId="0" borderId="31" xfId="0" applyNumberFormat="1" applyFont="1" applyBorder="1"/>
    <xf numFmtId="0" fontId="9" fillId="4" borderId="0" xfId="4" applyFont="1" applyFill="1" applyAlignment="1">
      <alignment horizontal="left"/>
    </xf>
    <xf numFmtId="0" fontId="9" fillId="2" borderId="22" xfId="4" applyFont="1" applyFill="1" applyBorder="1" applyAlignment="1">
      <alignment horizontal="right" vertical="center" wrapText="1"/>
    </xf>
    <xf numFmtId="0" fontId="10" fillId="2" borderId="22" xfId="4" applyFont="1" applyFill="1" applyBorder="1" applyAlignment="1">
      <alignment horizontal="center" wrapText="1"/>
    </xf>
    <xf numFmtId="4" fontId="7" fillId="2" borderId="22" xfId="0" applyNumberFormat="1" applyFont="1" applyFill="1" applyBorder="1"/>
    <xf numFmtId="3" fontId="7" fillId="2" borderId="22" xfId="0" applyNumberFormat="1" applyFont="1" applyFill="1" applyBorder="1"/>
    <xf numFmtId="0" fontId="9" fillId="2" borderId="0" xfId="4" applyFont="1" applyFill="1" applyAlignment="1">
      <alignment horizontal="right" vertical="center" wrapText="1"/>
    </xf>
    <xf numFmtId="0" fontId="10" fillId="2" borderId="0" xfId="4" applyFont="1" applyFill="1" applyAlignment="1">
      <alignment horizontal="center" wrapText="1"/>
    </xf>
    <xf numFmtId="4" fontId="7" fillId="2" borderId="0" xfId="0" applyNumberFormat="1" applyFont="1" applyFill="1"/>
    <xf numFmtId="3" fontId="7" fillId="2" borderId="0" xfId="0" applyNumberFormat="1" applyFont="1" applyFill="1"/>
    <xf numFmtId="0" fontId="10" fillId="0" borderId="0" xfId="0" applyFont="1"/>
    <xf numFmtId="0" fontId="3" fillId="0" borderId="1" xfId="0" applyFont="1" applyBorder="1" applyAlignment="1">
      <alignment horizontal="center"/>
    </xf>
    <xf numFmtId="0" fontId="20" fillId="7" borderId="0" xfId="0" applyFont="1" applyFill="1" applyAlignment="1">
      <alignment horizontal="right" vertical="top"/>
    </xf>
    <xf numFmtId="9" fontId="7" fillId="7" borderId="6" xfId="6" applyFont="1" applyFill="1" applyBorder="1" applyAlignment="1">
      <alignment horizontal="center" vertical="center"/>
    </xf>
    <xf numFmtId="3" fontId="6" fillId="7" borderId="39" xfId="0" applyNumberFormat="1" applyFont="1" applyFill="1" applyBorder="1" applyAlignment="1">
      <alignment horizontal="center" vertical="top"/>
    </xf>
    <xf numFmtId="10" fontId="6" fillId="7" borderId="22" xfId="0" applyNumberFormat="1" applyFont="1" applyFill="1" applyBorder="1" applyAlignment="1">
      <alignment horizontal="center" vertical="top"/>
    </xf>
    <xf numFmtId="0" fontId="7" fillId="7" borderId="29" xfId="0" applyFont="1" applyFill="1" applyBorder="1" applyAlignment="1">
      <alignment vertical="center"/>
    </xf>
    <xf numFmtId="3" fontId="7" fillId="7" borderId="21" xfId="0" applyNumberFormat="1" applyFont="1" applyFill="1" applyBorder="1" applyAlignment="1">
      <alignment horizontal="center" vertical="top"/>
    </xf>
    <xf numFmtId="0" fontId="22" fillId="0" borderId="0" xfId="0" applyFont="1"/>
    <xf numFmtId="3" fontId="5" fillId="0" borderId="2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top"/>
    </xf>
    <xf numFmtId="4" fontId="15" fillId="0" borderId="0" xfId="0" applyNumberFormat="1" applyFont="1"/>
    <xf numFmtId="3" fontId="7" fillId="0" borderId="2" xfId="0" applyNumberFormat="1" applyFont="1" applyBorder="1" applyAlignment="1">
      <alignment horizontal="right" vertical="center"/>
    </xf>
    <xf numFmtId="0" fontId="18" fillId="6" borderId="13" xfId="4" applyFont="1" applyFill="1" applyBorder="1" applyAlignment="1">
      <alignment horizontal="right" vertical="center"/>
    </xf>
    <xf numFmtId="0" fontId="18" fillId="6" borderId="23" xfId="4" applyFont="1" applyFill="1" applyBorder="1" applyAlignment="1">
      <alignment horizontal="right" vertical="center"/>
    </xf>
    <xf numFmtId="0" fontId="18" fillId="6" borderId="24" xfId="4" applyFont="1" applyFill="1" applyBorder="1" applyAlignment="1">
      <alignment horizontal="right" vertical="center"/>
    </xf>
    <xf numFmtId="0" fontId="18" fillId="6" borderId="15" xfId="4" applyFont="1" applyFill="1" applyBorder="1" applyAlignment="1">
      <alignment horizontal="right" vertical="center"/>
    </xf>
    <xf numFmtId="0" fontId="18" fillId="6" borderId="25" xfId="4" applyFont="1" applyFill="1" applyBorder="1" applyAlignment="1">
      <alignment horizontal="right" vertical="center"/>
    </xf>
    <xf numFmtId="0" fontId="18" fillId="6" borderId="26" xfId="4" applyFont="1" applyFill="1" applyBorder="1" applyAlignment="1">
      <alignment horizontal="right" vertical="center"/>
    </xf>
    <xf numFmtId="0" fontId="18" fillId="6" borderId="17" xfId="4" applyFont="1" applyFill="1" applyBorder="1" applyAlignment="1">
      <alignment horizontal="right" vertical="center"/>
    </xf>
    <xf numFmtId="0" fontId="18" fillId="6" borderId="27" xfId="4" applyFont="1" applyFill="1" applyBorder="1" applyAlignment="1">
      <alignment horizontal="right" vertical="center"/>
    </xf>
    <xf numFmtId="0" fontId="18" fillId="6" borderId="28" xfId="4" applyFont="1" applyFill="1" applyBorder="1" applyAlignment="1">
      <alignment horizontal="right" vertical="center"/>
    </xf>
    <xf numFmtId="0" fontId="7" fillId="3" borderId="29" xfId="0" applyFont="1" applyFill="1" applyBorder="1" applyAlignment="1">
      <alignment horizontal="center" vertical="top" wrapText="1"/>
    </xf>
    <xf numFmtId="0" fontId="7" fillId="3" borderId="22" xfId="0" applyFont="1" applyFill="1" applyBorder="1" applyAlignment="1">
      <alignment horizontal="center" vertical="top" wrapText="1"/>
    </xf>
    <xf numFmtId="0" fontId="7" fillId="3" borderId="21" xfId="0" applyFont="1" applyFill="1" applyBorder="1" applyAlignment="1">
      <alignment horizontal="center" vertical="top" wrapText="1"/>
    </xf>
    <xf numFmtId="0" fontId="7" fillId="3" borderId="30" xfId="0" applyFont="1" applyFill="1" applyBorder="1" applyAlignment="1">
      <alignment horizontal="center" vertical="top" wrapText="1"/>
    </xf>
    <xf numFmtId="0" fontId="7" fillId="3" borderId="31" xfId="0" applyFont="1" applyFill="1" applyBorder="1" applyAlignment="1">
      <alignment horizontal="center" vertical="top" wrapText="1"/>
    </xf>
    <xf numFmtId="0" fontId="7" fillId="3" borderId="32" xfId="0" applyFont="1" applyFill="1" applyBorder="1" applyAlignment="1">
      <alignment horizontal="center" vertical="top" wrapText="1"/>
    </xf>
    <xf numFmtId="0" fontId="11" fillId="7" borderId="9" xfId="2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0" fillId="7" borderId="31" xfId="0" applyFont="1" applyFill="1" applyBorder="1" applyAlignment="1">
      <alignment horizontal="right" vertical="top"/>
    </xf>
    <xf numFmtId="0" fontId="19" fillId="3" borderId="29" xfId="0" applyFont="1" applyFill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right" vertical="top"/>
    </xf>
    <xf numFmtId="0" fontId="20" fillId="7" borderId="22" xfId="0" applyFont="1" applyFill="1" applyBorder="1" applyAlignment="1">
      <alignment horizontal="right" vertical="top"/>
    </xf>
  </cellXfs>
  <cellStyles count="7">
    <cellStyle name="Normal" xfId="0" builtinId="0"/>
    <cellStyle name="Normal 2" xfId="3" xr:uid="{C02A269E-0A40-4561-8373-D28751C0177C}"/>
    <cellStyle name="Normal 2 2" xfId="2" xr:uid="{2EAF8BB0-A8BD-4AB9-BF9A-79BFFA8B9A58}"/>
    <cellStyle name="Normal 3" xfId="1" xr:uid="{2D9F117F-4DA1-4C04-B373-0BD816229E6D}"/>
    <cellStyle name="Normal 4" xfId="4" xr:uid="{2C5F33BB-60DE-474B-B757-6842454961BD}"/>
    <cellStyle name="Normal 5" xfId="5" xr:uid="{BA9DA2D2-8BE2-4D4C-BBA7-35FBA267B3FA}"/>
    <cellStyle name="Pourcentage" xfId="6" builtinId="5"/>
  </cellStyles>
  <dxfs count="0"/>
  <tableStyles count="0" defaultTableStyle="TableStyleMedium9" defaultPivotStyle="PivotStyleLight16"/>
  <colors>
    <mruColors>
      <color rgb="FF9A0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077B1-940C-4E74-A9A9-28E2F7C1CEBC}">
  <sheetPr>
    <tabColor theme="9"/>
  </sheetPr>
  <dimension ref="A1:I321"/>
  <sheetViews>
    <sheetView tabSelected="1" view="pageBreakPreview" zoomScaleNormal="100" zoomScaleSheetLayoutView="100" workbookViewId="0">
      <selection activeCell="H15" sqref="H15"/>
    </sheetView>
  </sheetViews>
  <sheetFormatPr baseColWidth="10" defaultColWidth="9.140625" defaultRowHeight="15" x14ac:dyDescent="0.25"/>
  <cols>
    <col min="1" max="1" width="9.140625" style="30" customWidth="1"/>
    <col min="2" max="2" width="58.7109375" style="2" customWidth="1"/>
    <col min="3" max="4" width="8.7109375" style="2" customWidth="1"/>
    <col min="5" max="5" width="10.7109375" style="10" customWidth="1"/>
    <col min="6" max="6" width="12.7109375" style="3" customWidth="1"/>
    <col min="7" max="7" width="11" customWidth="1"/>
    <col min="9" max="9" width="9.85546875" bestFit="1" customWidth="1"/>
    <col min="11" max="11" width="11.28515625" customWidth="1"/>
  </cols>
  <sheetData>
    <row r="1" spans="1:6" s="37" customFormat="1" ht="16.5" x14ac:dyDescent="0.3">
      <c r="A1" s="161" t="s">
        <v>288</v>
      </c>
      <c r="B1" s="162"/>
      <c r="C1" s="162"/>
      <c r="D1" s="163"/>
      <c r="E1" s="161" t="s">
        <v>287</v>
      </c>
      <c r="F1" s="163"/>
    </row>
    <row r="2" spans="1:6" s="37" customFormat="1" ht="17.25" thickBot="1" x14ac:dyDescent="0.35">
      <c r="A2" s="164"/>
      <c r="B2" s="165"/>
      <c r="C2" s="165"/>
      <c r="D2" s="166"/>
      <c r="E2" s="164"/>
      <c r="F2" s="166"/>
    </row>
    <row r="3" spans="1:6" s="37" customFormat="1" ht="17.25" thickBot="1" x14ac:dyDescent="0.35">
      <c r="A3" s="2"/>
      <c r="B3" s="2"/>
      <c r="C3" s="2"/>
      <c r="D3" s="2"/>
      <c r="E3" s="10"/>
      <c r="F3" s="3"/>
    </row>
    <row r="4" spans="1:6" s="37" customFormat="1" ht="17.25" thickBot="1" x14ac:dyDescent="0.35">
      <c r="A4" s="167" t="s">
        <v>289</v>
      </c>
      <c r="B4" s="168"/>
      <c r="C4" s="168"/>
      <c r="D4" s="168"/>
      <c r="E4" s="168"/>
      <c r="F4" s="169"/>
    </row>
    <row r="5" spans="1:6" s="37" customFormat="1" ht="16.5" x14ac:dyDescent="0.3">
      <c r="A5" s="76">
        <v>8.1</v>
      </c>
      <c r="B5" s="77" t="str">
        <f>B33</f>
        <v>ETUDES - PLANS D’EXÉCUTION ET CONTRÔLES</v>
      </c>
      <c r="C5" s="78"/>
      <c r="D5" s="77"/>
      <c r="E5" s="79"/>
      <c r="F5" s="80">
        <f>F39</f>
        <v>0</v>
      </c>
    </row>
    <row r="6" spans="1:6" s="37" customFormat="1" ht="16.5" x14ac:dyDescent="0.3">
      <c r="A6" s="81">
        <v>8.1999999999999993</v>
      </c>
      <c r="B6" s="82" t="str">
        <f>B40</f>
        <v>INSTALLATION DE CHANTIER (BASE VIE-CLOTURE-SIGNALISATION)</v>
      </c>
      <c r="C6" s="83"/>
      <c r="D6" s="82"/>
      <c r="E6" s="84"/>
      <c r="F6" s="85">
        <f>F45</f>
        <v>0</v>
      </c>
    </row>
    <row r="7" spans="1:6" s="37" customFormat="1" ht="16.5" x14ac:dyDescent="0.3">
      <c r="A7" s="81">
        <v>8.3000000000000007</v>
      </c>
      <c r="B7" s="82" t="str">
        <f>B46</f>
        <v>TRAVAUX DE DEMOLITION</v>
      </c>
      <c r="C7" s="83"/>
      <c r="D7" s="82"/>
      <c r="E7" s="84"/>
      <c r="F7" s="85">
        <f>F70</f>
        <v>0</v>
      </c>
    </row>
    <row r="8" spans="1:6" s="37" customFormat="1" ht="16.5" x14ac:dyDescent="0.3">
      <c r="A8" s="81">
        <v>8.4</v>
      </c>
      <c r="B8" s="96" t="str">
        <f>B71</f>
        <v>TERRASSEMENTS / CHAUSSEES / REVETEMENTS</v>
      </c>
      <c r="C8" s="97"/>
      <c r="D8" s="97"/>
      <c r="E8" s="86"/>
      <c r="F8" s="87">
        <f>F107</f>
        <v>0</v>
      </c>
    </row>
    <row r="9" spans="1:6" s="37" customFormat="1" ht="16.5" x14ac:dyDescent="0.3">
      <c r="A9" s="81">
        <v>8.5</v>
      </c>
      <c r="B9" s="82" t="str">
        <f>B108</f>
        <v>INFRASTRUCTURE</v>
      </c>
      <c r="C9" s="83"/>
      <c r="D9" s="83"/>
      <c r="E9" s="84"/>
      <c r="F9" s="85">
        <f>F114</f>
        <v>0</v>
      </c>
    </row>
    <row r="10" spans="1:6" s="37" customFormat="1" ht="16.5" x14ac:dyDescent="0.3">
      <c r="A10" s="81">
        <v>8.6</v>
      </c>
      <c r="B10" s="82" t="str">
        <f>B115</f>
        <v>TRAVAUX DE REPARATION</v>
      </c>
      <c r="C10" s="83"/>
      <c r="D10" s="83"/>
      <c r="E10" s="84"/>
      <c r="F10" s="85">
        <f>F137</f>
        <v>0</v>
      </c>
    </row>
    <row r="11" spans="1:6" s="37" customFormat="1" ht="16.5" x14ac:dyDescent="0.3">
      <c r="A11" s="81">
        <v>8.6999999999999993</v>
      </c>
      <c r="B11" s="82" t="str">
        <f>B138</f>
        <v xml:space="preserve">EQUIPEMENTS SPECIFIQUES </v>
      </c>
      <c r="C11" s="83"/>
      <c r="D11" s="83"/>
      <c r="E11" s="84"/>
      <c r="F11" s="85">
        <f>F160</f>
        <v>0</v>
      </c>
    </row>
    <row r="12" spans="1:6" s="37" customFormat="1" ht="16.5" x14ac:dyDescent="0.3">
      <c r="A12" s="81">
        <v>8.8000000000000007</v>
      </c>
      <c r="B12" s="82" t="str">
        <f>B161</f>
        <v xml:space="preserve">CHAUSSEES / REVETEMENTS </v>
      </c>
      <c r="C12" s="83"/>
      <c r="D12" s="83"/>
      <c r="E12" s="84"/>
      <c r="F12" s="85">
        <f>F175</f>
        <v>0</v>
      </c>
    </row>
    <row r="13" spans="1:6" s="37" customFormat="1" ht="16.5" x14ac:dyDescent="0.3">
      <c r="A13" s="81">
        <v>8.9</v>
      </c>
      <c r="B13" s="82" t="str">
        <f>B176</f>
        <v>SIGNALISATION ROUTIERE (PEINTURE SOL)</v>
      </c>
      <c r="C13" s="83"/>
      <c r="D13" s="83"/>
      <c r="E13" s="84"/>
      <c r="F13" s="85">
        <f>F179</f>
        <v>0</v>
      </c>
    </row>
    <row r="14" spans="1:6" s="37" customFormat="1" ht="16.5" x14ac:dyDescent="0.3">
      <c r="A14" s="81">
        <v>8.1</v>
      </c>
      <c r="B14" s="82" t="str">
        <f>B180</f>
        <v>ALIMENTATION EN EAU POTABLE</v>
      </c>
      <c r="C14" s="83"/>
      <c r="D14" s="83"/>
      <c r="E14" s="84"/>
      <c r="F14" s="85">
        <f>F201</f>
        <v>0</v>
      </c>
    </row>
    <row r="15" spans="1:6" s="37" customFormat="1" ht="16.5" x14ac:dyDescent="0.3">
      <c r="A15" s="81">
        <v>8.11</v>
      </c>
      <c r="B15" s="82" t="str">
        <f>B202</f>
        <v>OUVRAGES DIVERS</v>
      </c>
      <c r="C15" s="83"/>
      <c r="D15" s="83"/>
      <c r="E15" s="84"/>
      <c r="F15" s="85">
        <f>F212</f>
        <v>0</v>
      </c>
    </row>
    <row r="16" spans="1:6" s="37" customFormat="1" ht="16.5" x14ac:dyDescent="0.3">
      <c r="A16" s="81">
        <v>8.1199999999999992</v>
      </c>
      <c r="B16" s="82" t="str">
        <f>B213</f>
        <v xml:space="preserve"> 
ELECTRICITE COURANTS FORTS, ECLAIRAGE PUBLIC</v>
      </c>
      <c r="C16" s="83"/>
      <c r="D16" s="83"/>
      <c r="E16" s="84"/>
      <c r="F16" s="85">
        <f>F229</f>
        <v>0</v>
      </c>
    </row>
    <row r="17" spans="1:7" s="37" customFormat="1" ht="16.5" x14ac:dyDescent="0.3">
      <c r="A17" s="81">
        <v>8.1300000000000008</v>
      </c>
      <c r="B17" s="82" t="str">
        <f>B230</f>
        <v>ECLAIRAGE EXTERIEUR.</v>
      </c>
      <c r="C17" s="83"/>
      <c r="D17" s="83"/>
      <c r="E17" s="84"/>
      <c r="F17" s="85">
        <f>F242</f>
        <v>0</v>
      </c>
    </row>
    <row r="18" spans="1:7" s="37" customFormat="1" ht="16.5" x14ac:dyDescent="0.3">
      <c r="A18" s="81">
        <v>8.14</v>
      </c>
      <c r="B18" s="82" t="str">
        <f>B243</f>
        <v xml:space="preserve"> COFFRETS DE PROTECTIONS</v>
      </c>
      <c r="C18" s="83"/>
      <c r="D18" s="83"/>
      <c r="E18" s="84"/>
      <c r="F18" s="85">
        <f>F248</f>
        <v>0</v>
      </c>
    </row>
    <row r="19" spans="1:7" s="37" customFormat="1" ht="16.5" x14ac:dyDescent="0.3">
      <c r="A19" s="81">
        <v>8.15</v>
      </c>
      <c r="B19" s="82" t="str">
        <f>B249</f>
        <v>RESEAU VRD POUR L’ELECTRICITE.BT-EP</v>
      </c>
      <c r="C19" s="83"/>
      <c r="D19" s="83"/>
      <c r="E19" s="84"/>
      <c r="F19" s="85">
        <f>F256</f>
        <v>0</v>
      </c>
    </row>
    <row r="20" spans="1:7" s="37" customFormat="1" ht="17.25" thickBot="1" x14ac:dyDescent="0.35">
      <c r="A20" s="81">
        <v>8.16</v>
      </c>
      <c r="B20" s="82" t="str">
        <f>_Toc209982157</f>
        <v>CONSTRUCTION D'UNE CHAMBRE DE TIRAGE</v>
      </c>
      <c r="C20" s="83"/>
      <c r="D20" s="83"/>
      <c r="E20" s="84"/>
      <c r="F20" s="85">
        <f>F262</f>
        <v>0</v>
      </c>
    </row>
    <row r="21" spans="1:7" s="37" customFormat="1" ht="17.25" thickBot="1" x14ac:dyDescent="0.35">
      <c r="A21" s="81"/>
      <c r="B21" s="170" t="s">
        <v>290</v>
      </c>
      <c r="C21" s="170"/>
      <c r="D21" s="127"/>
      <c r="E21" s="128"/>
      <c r="F21" s="129">
        <f>SUM(F5:F20)</f>
        <v>0</v>
      </c>
    </row>
    <row r="22" spans="1:7" s="37" customFormat="1" ht="17.25" thickBot="1" x14ac:dyDescent="0.35">
      <c r="A22" s="76"/>
      <c r="B22" s="171" t="s">
        <v>291</v>
      </c>
      <c r="C22" s="171"/>
      <c r="D22" s="130">
        <v>0.06</v>
      </c>
      <c r="E22" s="131"/>
      <c r="F22" s="132">
        <f>F21*0.06</f>
        <v>0</v>
      </c>
    </row>
    <row r="23" spans="1:7" s="37" customFormat="1" ht="17.25" thickBot="1" x14ac:dyDescent="0.35">
      <c r="A23" s="89"/>
      <c r="B23" s="160" t="s">
        <v>292</v>
      </c>
      <c r="C23" s="160"/>
      <c r="D23" s="90"/>
      <c r="E23" s="91"/>
      <c r="F23" s="88">
        <f>F22+F21</f>
        <v>0</v>
      </c>
    </row>
    <row r="24" spans="1:7" s="37" customFormat="1" ht="16.5" x14ac:dyDescent="0.3">
      <c r="A24" s="71"/>
      <c r="B24" s="72"/>
      <c r="C24" s="73"/>
      <c r="D24" s="74"/>
      <c r="E24" s="50"/>
      <c r="F24" s="75"/>
    </row>
    <row r="25" spans="1:7" s="37" customFormat="1" ht="17.25" thickBot="1" x14ac:dyDescent="0.35">
      <c r="A25" s="71"/>
      <c r="B25" s="72"/>
      <c r="C25" s="73"/>
      <c r="D25" s="74"/>
      <c r="E25" s="50"/>
      <c r="F25" s="75"/>
    </row>
    <row r="26" spans="1:7" s="37" customFormat="1" ht="16.5" x14ac:dyDescent="0.3">
      <c r="A26" s="151" t="s">
        <v>293</v>
      </c>
      <c r="B26" s="152"/>
      <c r="C26" s="152"/>
      <c r="D26" s="152"/>
      <c r="E26" s="152"/>
      <c r="F26" s="153"/>
    </row>
    <row r="27" spans="1:7" s="37" customFormat="1" ht="17.25" thickBot="1" x14ac:dyDescent="0.35">
      <c r="A27" s="154"/>
      <c r="B27" s="155"/>
      <c r="C27" s="155"/>
      <c r="D27" s="155"/>
      <c r="E27" s="155"/>
      <c r="F27" s="156"/>
    </row>
    <row r="29" spans="1:7" ht="15.75" thickBot="1" x14ac:dyDescent="0.3">
      <c r="A29" s="26"/>
      <c r="B29" s="27"/>
      <c r="C29" s="26"/>
      <c r="D29" s="28"/>
      <c r="E29" s="29"/>
      <c r="F29" s="29"/>
    </row>
    <row r="30" spans="1:7" ht="15.75" thickBot="1" x14ac:dyDescent="0.3">
      <c r="A30" s="157" t="s">
        <v>286</v>
      </c>
      <c r="B30" s="158"/>
      <c r="C30" s="158"/>
      <c r="D30" s="158"/>
      <c r="E30" s="158"/>
      <c r="F30" s="159"/>
    </row>
    <row r="31" spans="1:7" ht="15.75" thickBot="1" x14ac:dyDescent="0.3">
      <c r="A31" s="26"/>
      <c r="B31" s="27"/>
      <c r="C31" s="27"/>
      <c r="D31" s="26"/>
      <c r="E31" s="26"/>
      <c r="F31" s="26"/>
    </row>
    <row r="32" spans="1:7" s="37" customFormat="1" ht="26.25" thickBot="1" x14ac:dyDescent="0.35">
      <c r="A32" s="31" t="s">
        <v>24</v>
      </c>
      <c r="B32" s="32" t="s">
        <v>25</v>
      </c>
      <c r="C32" s="33" t="s">
        <v>4</v>
      </c>
      <c r="D32" s="34" t="s">
        <v>26</v>
      </c>
      <c r="E32" s="35" t="s">
        <v>27</v>
      </c>
      <c r="F32" s="36" t="s">
        <v>28</v>
      </c>
      <c r="G32" s="7"/>
    </row>
    <row r="33" spans="1:7" s="37" customFormat="1" ht="16.5" x14ac:dyDescent="0.3">
      <c r="A33" s="38">
        <v>8.1</v>
      </c>
      <c r="B33" s="8" t="s">
        <v>159</v>
      </c>
      <c r="C33" s="4"/>
      <c r="D33" s="5"/>
      <c r="E33" s="6"/>
      <c r="F33" s="22"/>
      <c r="G33" s="39"/>
    </row>
    <row r="34" spans="1:7" s="37" customFormat="1" ht="16.5" x14ac:dyDescent="0.3">
      <c r="A34" s="45" t="s">
        <v>160</v>
      </c>
      <c r="B34" s="40" t="s">
        <v>161</v>
      </c>
      <c r="C34" s="18" t="s">
        <v>5</v>
      </c>
      <c r="D34" s="57">
        <v>1</v>
      </c>
      <c r="E34" s="136"/>
      <c r="F34" s="23">
        <f t="shared" ref="F34:F37" si="0">E34*D34</f>
        <v>0</v>
      </c>
      <c r="G34" s="39"/>
    </row>
    <row r="35" spans="1:7" s="37" customFormat="1" ht="16.5" x14ac:dyDescent="0.3">
      <c r="A35" s="45" t="s">
        <v>162</v>
      </c>
      <c r="B35" s="40" t="s">
        <v>163</v>
      </c>
      <c r="C35" s="18" t="s">
        <v>5</v>
      </c>
      <c r="D35" s="57">
        <v>1</v>
      </c>
      <c r="E35" s="136"/>
      <c r="F35" s="23">
        <f t="shared" si="0"/>
        <v>0</v>
      </c>
      <c r="G35" s="39"/>
    </row>
    <row r="36" spans="1:7" s="37" customFormat="1" ht="16.5" x14ac:dyDescent="0.3">
      <c r="A36" s="45" t="s">
        <v>164</v>
      </c>
      <c r="B36" s="40" t="s">
        <v>29</v>
      </c>
      <c r="C36" s="18" t="s">
        <v>5</v>
      </c>
      <c r="D36" s="57">
        <v>1</v>
      </c>
      <c r="E36" s="19"/>
      <c r="F36" s="23">
        <f t="shared" si="0"/>
        <v>0</v>
      </c>
      <c r="G36" s="39"/>
    </row>
    <row r="37" spans="1:7" s="37" customFormat="1" ht="16.5" x14ac:dyDescent="0.3">
      <c r="A37" s="45" t="s">
        <v>165</v>
      </c>
      <c r="B37" s="40" t="s">
        <v>84</v>
      </c>
      <c r="C37" s="18" t="s">
        <v>5</v>
      </c>
      <c r="D37" s="57">
        <v>1</v>
      </c>
      <c r="E37" s="19"/>
      <c r="F37" s="23">
        <f t="shared" si="0"/>
        <v>0</v>
      </c>
      <c r="G37" s="39"/>
    </row>
    <row r="38" spans="1:7" s="37" customFormat="1" ht="17.25" thickBot="1" x14ac:dyDescent="0.35">
      <c r="A38" s="38"/>
      <c r="B38" s="24"/>
      <c r="C38" s="4"/>
      <c r="D38" s="5"/>
      <c r="E38" s="6"/>
      <c r="F38" s="21"/>
      <c r="G38" s="39"/>
    </row>
    <row r="39" spans="1:7" s="37" customFormat="1" ht="17.25" thickBot="1" x14ac:dyDescent="0.35">
      <c r="A39" s="11"/>
      <c r="B39" s="12" t="s">
        <v>172</v>
      </c>
      <c r="C39" s="13"/>
      <c r="D39" s="14"/>
      <c r="E39" s="15"/>
      <c r="F39" s="16">
        <f>SUM(F33:F37)</f>
        <v>0</v>
      </c>
      <c r="G39" s="39"/>
    </row>
    <row r="40" spans="1:7" s="37" customFormat="1" ht="16.5" x14ac:dyDescent="0.3">
      <c r="A40" s="38">
        <v>8.1999999999999993</v>
      </c>
      <c r="B40" s="8" t="s">
        <v>51</v>
      </c>
      <c r="C40" s="4"/>
      <c r="D40" s="4"/>
      <c r="E40" s="9"/>
      <c r="F40" s="23"/>
      <c r="G40" s="39"/>
    </row>
    <row r="41" spans="1:7" s="37" customFormat="1" ht="16.5" x14ac:dyDescent="0.3">
      <c r="A41" s="38" t="s">
        <v>166</v>
      </c>
      <c r="B41" s="41" t="s">
        <v>316</v>
      </c>
      <c r="C41" s="137" t="s">
        <v>5</v>
      </c>
      <c r="D41" s="138">
        <v>1</v>
      </c>
      <c r="E41" s="136"/>
      <c r="F41" s="23">
        <f t="shared" ref="F41:F43" si="1">E41*D41</f>
        <v>0</v>
      </c>
      <c r="G41" s="39"/>
    </row>
    <row r="42" spans="1:7" s="37" customFormat="1" ht="16.5" x14ac:dyDescent="0.3">
      <c r="A42" s="38" t="s">
        <v>167</v>
      </c>
      <c r="B42" s="41" t="s">
        <v>85</v>
      </c>
      <c r="C42" s="18" t="s">
        <v>170</v>
      </c>
      <c r="D42" s="139">
        <v>6</v>
      </c>
      <c r="E42" s="136"/>
      <c r="F42" s="23">
        <f t="shared" si="1"/>
        <v>0</v>
      </c>
      <c r="G42" s="39"/>
    </row>
    <row r="43" spans="1:7" s="37" customFormat="1" ht="16.5" x14ac:dyDescent="0.3">
      <c r="A43" s="38" t="s">
        <v>168</v>
      </c>
      <c r="B43" s="41" t="s">
        <v>169</v>
      </c>
      <c r="C43" s="18" t="s">
        <v>5</v>
      </c>
      <c r="D43" s="139">
        <v>1</v>
      </c>
      <c r="E43" s="136"/>
      <c r="F43" s="23">
        <f t="shared" si="1"/>
        <v>0</v>
      </c>
      <c r="G43" s="39"/>
    </row>
    <row r="44" spans="1:7" s="37" customFormat="1" ht="17.25" thickBot="1" x14ac:dyDescent="0.35">
      <c r="A44" s="38"/>
      <c r="B44" s="8"/>
      <c r="C44" s="4"/>
      <c r="D44" s="5"/>
      <c r="E44" s="6"/>
      <c r="F44" s="23"/>
      <c r="G44" s="39"/>
    </row>
    <row r="45" spans="1:7" s="37" customFormat="1" ht="17.25" thickBot="1" x14ac:dyDescent="0.35">
      <c r="A45" s="11"/>
      <c r="B45" s="12" t="s">
        <v>171</v>
      </c>
      <c r="C45" s="13"/>
      <c r="D45" s="14"/>
      <c r="E45" s="15"/>
      <c r="F45" s="16">
        <f>SUM(F40:F44)</f>
        <v>0</v>
      </c>
    </row>
    <row r="46" spans="1:7" s="37" customFormat="1" ht="16.5" x14ac:dyDescent="0.3">
      <c r="A46" s="42">
        <v>8.3000000000000007</v>
      </c>
      <c r="B46" s="43" t="s">
        <v>32</v>
      </c>
      <c r="C46" s="44"/>
      <c r="D46" s="41"/>
      <c r="E46" s="19"/>
      <c r="F46" s="23"/>
    </row>
    <row r="47" spans="1:7" s="37" customFormat="1" ht="16.5" x14ac:dyDescent="0.3">
      <c r="A47" s="45" t="s">
        <v>173</v>
      </c>
      <c r="B47" s="48" t="s">
        <v>184</v>
      </c>
      <c r="C47" s="25"/>
      <c r="D47" s="41"/>
      <c r="E47" s="19"/>
      <c r="F47" s="23"/>
    </row>
    <row r="48" spans="1:7" s="37" customFormat="1" ht="16.5" x14ac:dyDescent="0.3">
      <c r="A48" s="45"/>
      <c r="B48" s="47" t="s">
        <v>86</v>
      </c>
      <c r="C48" s="25" t="s">
        <v>1</v>
      </c>
      <c r="D48" s="41">
        <v>60</v>
      </c>
      <c r="E48" s="19"/>
      <c r="F48" s="23">
        <f>E48*D48</f>
        <v>0</v>
      </c>
    </row>
    <row r="49" spans="1:9" s="37" customFormat="1" ht="16.5" x14ac:dyDescent="0.3">
      <c r="A49" s="45"/>
      <c r="B49" s="47" t="s">
        <v>87</v>
      </c>
      <c r="C49" s="25" t="s">
        <v>1</v>
      </c>
      <c r="D49" s="41">
        <v>32</v>
      </c>
      <c r="E49" s="19"/>
      <c r="F49" s="23">
        <f t="shared" ref="F49:F68" si="2">E49*D49</f>
        <v>0</v>
      </c>
    </row>
    <row r="50" spans="1:9" s="37" customFormat="1" ht="16.5" x14ac:dyDescent="0.3">
      <c r="A50" s="45"/>
      <c r="B50" s="47"/>
      <c r="C50" s="25"/>
      <c r="D50" s="41"/>
      <c r="E50" s="19"/>
      <c r="F50" s="23"/>
      <c r="I50" s="140"/>
    </row>
    <row r="51" spans="1:9" s="37" customFormat="1" ht="16.5" x14ac:dyDescent="0.3">
      <c r="A51" s="45" t="s">
        <v>174</v>
      </c>
      <c r="B51" s="48" t="s">
        <v>33</v>
      </c>
      <c r="C51" s="25"/>
      <c r="D51" s="41"/>
      <c r="E51" s="19"/>
      <c r="F51" s="23"/>
    </row>
    <row r="52" spans="1:9" s="37" customFormat="1" ht="16.5" x14ac:dyDescent="0.3">
      <c r="A52" s="45"/>
      <c r="B52" s="48" t="s">
        <v>302</v>
      </c>
      <c r="C52" s="25" t="s">
        <v>4</v>
      </c>
      <c r="D52" s="41">
        <v>9</v>
      </c>
      <c r="E52" s="19"/>
      <c r="F52" s="23">
        <f t="shared" si="2"/>
        <v>0</v>
      </c>
      <c r="G52" s="133"/>
    </row>
    <row r="53" spans="1:9" s="37" customFormat="1" ht="16.5" x14ac:dyDescent="0.3">
      <c r="A53" s="45"/>
      <c r="B53" s="47" t="s">
        <v>48</v>
      </c>
      <c r="C53" s="25" t="s">
        <v>4</v>
      </c>
      <c r="D53" s="41">
        <v>3</v>
      </c>
      <c r="E53" s="19"/>
      <c r="F53" s="23">
        <f t="shared" si="2"/>
        <v>0</v>
      </c>
      <c r="G53" s="133"/>
    </row>
    <row r="54" spans="1:9" s="37" customFormat="1" ht="16.5" x14ac:dyDescent="0.3">
      <c r="A54" s="45"/>
      <c r="B54" s="47" t="s">
        <v>114</v>
      </c>
      <c r="C54" s="25" t="s">
        <v>45</v>
      </c>
      <c r="D54" s="41">
        <v>58</v>
      </c>
      <c r="E54" s="19"/>
      <c r="F54" s="23">
        <f t="shared" si="2"/>
        <v>0</v>
      </c>
      <c r="G54" s="133"/>
    </row>
    <row r="55" spans="1:9" s="37" customFormat="1" ht="16.5" x14ac:dyDescent="0.3">
      <c r="A55" s="45"/>
      <c r="B55" s="47"/>
      <c r="C55" s="25"/>
      <c r="D55" s="41"/>
      <c r="E55" s="19"/>
      <c r="F55" s="23"/>
      <c r="G55" s="133"/>
    </row>
    <row r="56" spans="1:9" s="37" customFormat="1" ht="16.5" x14ac:dyDescent="0.3">
      <c r="A56" s="45" t="s">
        <v>175</v>
      </c>
      <c r="B56" s="48" t="s">
        <v>88</v>
      </c>
      <c r="C56" s="25" t="s">
        <v>2</v>
      </c>
      <c r="D56" s="41">
        <v>523</v>
      </c>
      <c r="E56" s="19"/>
      <c r="F56" s="23">
        <f t="shared" si="2"/>
        <v>0</v>
      </c>
      <c r="G56" s="133"/>
    </row>
    <row r="57" spans="1:9" s="37" customFormat="1" ht="16.5" x14ac:dyDescent="0.3">
      <c r="A57" s="45"/>
      <c r="B57" s="48"/>
      <c r="C57" s="25"/>
      <c r="D57" s="41"/>
      <c r="E57" s="19"/>
      <c r="F57" s="23"/>
      <c r="G57" s="133"/>
    </row>
    <row r="58" spans="1:9" s="37" customFormat="1" ht="16.5" x14ac:dyDescent="0.3">
      <c r="A58" s="45" t="s">
        <v>176</v>
      </c>
      <c r="B58" s="48" t="s">
        <v>89</v>
      </c>
      <c r="C58" s="25"/>
      <c r="D58" s="41"/>
      <c r="E58" s="19"/>
      <c r="F58" s="23"/>
      <c r="G58" s="133"/>
    </row>
    <row r="59" spans="1:9" s="37" customFormat="1" ht="16.5" x14ac:dyDescent="0.3">
      <c r="A59" s="45" t="s">
        <v>177</v>
      </c>
      <c r="B59" s="41" t="s">
        <v>90</v>
      </c>
      <c r="C59" s="25" t="s">
        <v>1</v>
      </c>
      <c r="D59" s="41">
        <v>60</v>
      </c>
      <c r="E59" s="19"/>
      <c r="F59" s="23">
        <f t="shared" si="2"/>
        <v>0</v>
      </c>
      <c r="G59" s="133"/>
    </row>
    <row r="60" spans="1:9" s="37" customFormat="1" ht="16.5" x14ac:dyDescent="0.3">
      <c r="A60" s="45" t="s">
        <v>178</v>
      </c>
      <c r="B60" s="41" t="s">
        <v>303</v>
      </c>
      <c r="C60" s="25" t="s">
        <v>4</v>
      </c>
      <c r="D60" s="41">
        <v>9</v>
      </c>
      <c r="E60" s="19"/>
      <c r="F60" s="23">
        <f t="shared" si="2"/>
        <v>0</v>
      </c>
      <c r="G60" s="133"/>
    </row>
    <row r="61" spans="1:9" s="37" customFormat="1" ht="16.5" x14ac:dyDescent="0.3">
      <c r="A61" s="45" t="s">
        <v>179</v>
      </c>
      <c r="B61" s="41" t="s">
        <v>91</v>
      </c>
      <c r="C61" s="25" t="s">
        <v>1</v>
      </c>
      <c r="D61" s="41">
        <v>60</v>
      </c>
      <c r="E61" s="19"/>
      <c r="F61" s="23">
        <f t="shared" si="2"/>
        <v>0</v>
      </c>
      <c r="G61" s="133"/>
    </row>
    <row r="62" spans="1:9" s="37" customFormat="1" ht="16.5" x14ac:dyDescent="0.3">
      <c r="A62" s="45" t="s">
        <v>180</v>
      </c>
      <c r="B62" s="41" t="s">
        <v>92</v>
      </c>
      <c r="C62" s="25" t="s">
        <v>4</v>
      </c>
      <c r="D62" s="41">
        <v>55</v>
      </c>
      <c r="E62" s="19"/>
      <c r="F62" s="23">
        <f t="shared" si="2"/>
        <v>0</v>
      </c>
      <c r="G62" s="133"/>
    </row>
    <row r="63" spans="1:9" s="37" customFormat="1" ht="16.5" x14ac:dyDescent="0.3">
      <c r="A63" s="45"/>
      <c r="B63" s="41" t="s">
        <v>93</v>
      </c>
      <c r="C63" s="25" t="s">
        <v>4</v>
      </c>
      <c r="D63" s="41">
        <v>2</v>
      </c>
      <c r="E63" s="19"/>
      <c r="F63" s="23">
        <f t="shared" si="2"/>
        <v>0</v>
      </c>
      <c r="G63" s="133"/>
    </row>
    <row r="64" spans="1:9" s="37" customFormat="1" ht="16.5" x14ac:dyDescent="0.3">
      <c r="A64" s="45"/>
      <c r="B64" s="41" t="s">
        <v>42</v>
      </c>
      <c r="C64" s="25" t="s">
        <v>4</v>
      </c>
      <c r="D64" s="41">
        <v>3</v>
      </c>
      <c r="E64" s="19"/>
      <c r="F64" s="23">
        <f t="shared" si="2"/>
        <v>0</v>
      </c>
      <c r="G64" s="133"/>
    </row>
    <row r="65" spans="1:7" s="37" customFormat="1" ht="16.5" x14ac:dyDescent="0.3">
      <c r="A65" s="49"/>
      <c r="B65" s="41"/>
      <c r="C65" s="25"/>
      <c r="D65" s="41"/>
      <c r="E65" s="19"/>
      <c r="F65" s="23"/>
      <c r="G65" s="133"/>
    </row>
    <row r="66" spans="1:7" s="37" customFormat="1" ht="16.5" x14ac:dyDescent="0.3">
      <c r="A66" s="45" t="s">
        <v>181</v>
      </c>
      <c r="B66" s="48" t="s">
        <v>50</v>
      </c>
      <c r="C66" s="25" t="s">
        <v>3</v>
      </c>
      <c r="D66" s="41">
        <v>1</v>
      </c>
      <c r="E66" s="19"/>
      <c r="F66" s="23">
        <f t="shared" si="2"/>
        <v>0</v>
      </c>
      <c r="G66" s="133"/>
    </row>
    <row r="67" spans="1:7" s="37" customFormat="1" ht="16.5" x14ac:dyDescent="0.3">
      <c r="A67" s="49"/>
      <c r="B67" s="41"/>
      <c r="C67" s="25"/>
      <c r="D67" s="41"/>
      <c r="E67" s="19"/>
      <c r="F67" s="23"/>
      <c r="G67" s="133"/>
    </row>
    <row r="68" spans="1:7" s="37" customFormat="1" ht="16.5" x14ac:dyDescent="0.3">
      <c r="A68" s="45" t="s">
        <v>182</v>
      </c>
      <c r="B68" s="41" t="s">
        <v>94</v>
      </c>
      <c r="C68" s="25" t="s">
        <v>95</v>
      </c>
      <c r="D68" s="41">
        <v>1</v>
      </c>
      <c r="E68" s="19"/>
      <c r="F68" s="23">
        <f t="shared" si="2"/>
        <v>0</v>
      </c>
      <c r="G68" s="133"/>
    </row>
    <row r="69" spans="1:7" s="37" customFormat="1" ht="17.25" thickBot="1" x14ac:dyDescent="0.35">
      <c r="A69" s="49"/>
      <c r="B69" s="41"/>
      <c r="C69" s="25"/>
      <c r="D69" s="41"/>
      <c r="E69" s="19"/>
      <c r="F69" s="23"/>
    </row>
    <row r="70" spans="1:7" s="37" customFormat="1" ht="17.25" thickBot="1" x14ac:dyDescent="0.35">
      <c r="A70" s="11"/>
      <c r="B70" s="12" t="s">
        <v>183</v>
      </c>
      <c r="C70" s="13"/>
      <c r="D70" s="14"/>
      <c r="E70" s="15"/>
      <c r="F70" s="16">
        <f>SUM(F46:F69)</f>
        <v>0</v>
      </c>
    </row>
    <row r="71" spans="1:7" s="37" customFormat="1" ht="16.5" x14ac:dyDescent="0.3">
      <c r="A71" s="42">
        <v>8.4</v>
      </c>
      <c r="B71" s="46" t="s">
        <v>34</v>
      </c>
      <c r="C71" s="56"/>
      <c r="D71" s="41"/>
      <c r="E71" s="19"/>
      <c r="F71" s="23"/>
    </row>
    <row r="72" spans="1:7" s="37" customFormat="1" ht="16.5" x14ac:dyDescent="0.3">
      <c r="A72" s="45"/>
      <c r="B72" s="41"/>
      <c r="C72" s="18"/>
      <c r="D72" s="41"/>
      <c r="E72" s="19"/>
      <c r="F72" s="23"/>
    </row>
    <row r="73" spans="1:7" s="37" customFormat="1" ht="16.5" x14ac:dyDescent="0.3">
      <c r="A73" s="45" t="s">
        <v>185</v>
      </c>
      <c r="B73" s="41" t="s">
        <v>35</v>
      </c>
      <c r="C73" s="25"/>
      <c r="D73" s="41"/>
      <c r="E73" s="19"/>
      <c r="F73" s="23"/>
    </row>
    <row r="74" spans="1:7" s="37" customFormat="1" ht="16.5" x14ac:dyDescent="0.3">
      <c r="A74" s="45" t="s">
        <v>186</v>
      </c>
      <c r="B74" s="98" t="s">
        <v>36</v>
      </c>
      <c r="C74" s="25" t="s">
        <v>3</v>
      </c>
      <c r="D74" s="41">
        <f>(20*97-(1.1*3.1*(60+32)))*1.25</f>
        <v>2032.85</v>
      </c>
      <c r="E74" s="19"/>
      <c r="F74" s="23">
        <f t="shared" ref="F74:F105" si="3">E74*D74</f>
        <v>0</v>
      </c>
    </row>
    <row r="75" spans="1:7" s="37" customFormat="1" ht="16.5" x14ac:dyDescent="0.3">
      <c r="A75" s="45" t="s">
        <v>187</v>
      </c>
      <c r="B75" s="98" t="s">
        <v>315</v>
      </c>
      <c r="C75" s="25" t="s">
        <v>3</v>
      </c>
      <c r="D75" s="41">
        <f>466*0.3+1*0.7*(14+97)</f>
        <v>217.49999999999997</v>
      </c>
      <c r="E75" s="19"/>
      <c r="F75" s="23">
        <f t="shared" si="3"/>
        <v>0</v>
      </c>
    </row>
    <row r="76" spans="1:7" s="37" customFormat="1" ht="16.5" x14ac:dyDescent="0.3">
      <c r="A76" s="45"/>
      <c r="B76" s="98"/>
      <c r="C76" s="25"/>
      <c r="D76" s="41"/>
      <c r="E76" s="19"/>
      <c r="F76" s="23"/>
    </row>
    <row r="77" spans="1:7" s="37" customFormat="1" ht="16.5" x14ac:dyDescent="0.3">
      <c r="A77" s="45" t="s">
        <v>188</v>
      </c>
      <c r="B77" s="98" t="s">
        <v>37</v>
      </c>
      <c r="C77" s="25" t="s">
        <v>3</v>
      </c>
      <c r="D77" s="41">
        <f>D74+D75</f>
        <v>2250.35</v>
      </c>
      <c r="E77" s="19"/>
      <c r="F77" s="23">
        <f t="shared" si="3"/>
        <v>0</v>
      </c>
    </row>
    <row r="78" spans="1:7" s="37" customFormat="1" ht="16.5" x14ac:dyDescent="0.3">
      <c r="A78" s="45"/>
      <c r="B78" s="98"/>
      <c r="C78" s="25"/>
      <c r="D78" s="41"/>
      <c r="E78" s="19"/>
      <c r="F78" s="23"/>
    </row>
    <row r="79" spans="1:7" s="37" customFormat="1" ht="16.5" x14ac:dyDescent="0.3">
      <c r="A79" s="45" t="s">
        <v>189</v>
      </c>
      <c r="B79" s="41" t="s">
        <v>38</v>
      </c>
      <c r="C79" s="25"/>
      <c r="D79" s="41"/>
      <c r="E79" s="19"/>
      <c r="F79" s="23"/>
    </row>
    <row r="80" spans="1:7" s="37" customFormat="1" ht="16.5" x14ac:dyDescent="0.3">
      <c r="A80" s="45" t="s">
        <v>190</v>
      </c>
      <c r="B80" s="98" t="s">
        <v>304</v>
      </c>
      <c r="C80" s="25" t="s">
        <v>3</v>
      </c>
      <c r="D80" s="41">
        <v>1400</v>
      </c>
      <c r="E80" s="19"/>
      <c r="F80" s="23">
        <f t="shared" si="3"/>
        <v>0</v>
      </c>
    </row>
    <row r="81" spans="1:6" s="37" customFormat="1" ht="16.5" x14ac:dyDescent="0.3">
      <c r="A81" s="45" t="s">
        <v>191</v>
      </c>
      <c r="B81" s="50" t="s">
        <v>39</v>
      </c>
      <c r="C81" s="25"/>
      <c r="D81" s="41"/>
      <c r="E81" s="19"/>
      <c r="F81" s="23"/>
    </row>
    <row r="82" spans="1:6" s="37" customFormat="1" ht="16.5" x14ac:dyDescent="0.3">
      <c r="A82" s="45"/>
      <c r="B82" s="98" t="s">
        <v>97</v>
      </c>
      <c r="C82" s="25" t="s">
        <v>3</v>
      </c>
      <c r="D82" s="41"/>
      <c r="E82" s="19"/>
      <c r="F82" s="23">
        <f t="shared" si="3"/>
        <v>0</v>
      </c>
    </row>
    <row r="83" spans="1:6" s="37" customFormat="1" ht="16.5" x14ac:dyDescent="0.3">
      <c r="A83" s="45"/>
      <c r="B83" s="98" t="s">
        <v>98</v>
      </c>
      <c r="C83" s="25" t="s">
        <v>3</v>
      </c>
      <c r="D83" s="41">
        <v>373</v>
      </c>
      <c r="E83" s="19"/>
      <c r="F83" s="23">
        <f t="shared" si="3"/>
        <v>0</v>
      </c>
    </row>
    <row r="84" spans="1:6" s="37" customFormat="1" ht="16.5" x14ac:dyDescent="0.3">
      <c r="A84" s="45" t="s">
        <v>192</v>
      </c>
      <c r="B84" s="98" t="s">
        <v>96</v>
      </c>
      <c r="C84" s="25" t="s">
        <v>3</v>
      </c>
      <c r="D84" s="41">
        <f>466*0.3</f>
        <v>139.79999999999998</v>
      </c>
      <c r="E84" s="19"/>
      <c r="F84" s="23">
        <f t="shared" si="3"/>
        <v>0</v>
      </c>
    </row>
    <row r="85" spans="1:6" s="37" customFormat="1" ht="16.5" x14ac:dyDescent="0.3">
      <c r="A85" s="45"/>
      <c r="B85" s="99"/>
      <c r="C85" s="25"/>
      <c r="D85" s="41"/>
      <c r="E85" s="19"/>
      <c r="F85" s="23"/>
    </row>
    <row r="86" spans="1:6" s="37" customFormat="1" ht="16.5" x14ac:dyDescent="0.3">
      <c r="A86" s="45" t="s">
        <v>193</v>
      </c>
      <c r="B86" s="98" t="s">
        <v>47</v>
      </c>
      <c r="C86" s="25"/>
      <c r="D86" s="41"/>
      <c r="E86" s="19"/>
      <c r="F86" s="23"/>
    </row>
    <row r="87" spans="1:6" s="37" customFormat="1" ht="16.5" x14ac:dyDescent="0.3">
      <c r="A87" s="45" t="s">
        <v>194</v>
      </c>
      <c r="B87" s="100" t="s">
        <v>99</v>
      </c>
      <c r="C87" s="25"/>
      <c r="D87" s="41"/>
      <c r="E87" s="19"/>
      <c r="F87" s="23"/>
    </row>
    <row r="88" spans="1:6" s="37" customFormat="1" ht="16.5" x14ac:dyDescent="0.3">
      <c r="A88" s="45"/>
      <c r="B88" s="100" t="s">
        <v>156</v>
      </c>
      <c r="C88" s="126" t="s">
        <v>45</v>
      </c>
      <c r="D88" s="1">
        <f>107*8</f>
        <v>856</v>
      </c>
      <c r="E88" s="19"/>
      <c r="F88" s="23">
        <f t="shared" si="3"/>
        <v>0</v>
      </c>
    </row>
    <row r="89" spans="1:6" s="37" customFormat="1" ht="16.5" x14ac:dyDescent="0.3">
      <c r="A89" s="45"/>
      <c r="B89" s="100" t="s">
        <v>46</v>
      </c>
      <c r="C89" s="25" t="s">
        <v>45</v>
      </c>
      <c r="D89" s="41">
        <f>8*20</f>
        <v>160</v>
      </c>
      <c r="E89" s="19"/>
      <c r="F89" s="23">
        <f t="shared" si="3"/>
        <v>0</v>
      </c>
    </row>
    <row r="90" spans="1:6" s="37" customFormat="1" ht="16.5" x14ac:dyDescent="0.3">
      <c r="A90" s="45" t="s">
        <v>195</v>
      </c>
      <c r="B90" s="100" t="s">
        <v>100</v>
      </c>
      <c r="C90" s="25"/>
      <c r="D90" s="41"/>
      <c r="E90" s="19"/>
      <c r="F90" s="23"/>
    </row>
    <row r="91" spans="1:6" s="37" customFormat="1" ht="16.5" x14ac:dyDescent="0.3">
      <c r="A91" s="45" t="s">
        <v>196</v>
      </c>
      <c r="B91" s="100" t="s">
        <v>101</v>
      </c>
      <c r="C91" s="51" t="s">
        <v>295</v>
      </c>
      <c r="D91" s="47"/>
      <c r="E91" s="19"/>
      <c r="F91" s="23">
        <f t="shared" si="3"/>
        <v>0</v>
      </c>
    </row>
    <row r="92" spans="1:6" s="37" customFormat="1" ht="16.5" x14ac:dyDescent="0.3">
      <c r="A92" s="45" t="s">
        <v>197</v>
      </c>
      <c r="B92" s="100" t="s">
        <v>297</v>
      </c>
      <c r="C92" s="52"/>
      <c r="D92" s="47"/>
      <c r="E92" s="135"/>
      <c r="F92" s="23"/>
    </row>
    <row r="93" spans="1:6" s="37" customFormat="1" ht="16.5" x14ac:dyDescent="0.3">
      <c r="A93" s="45"/>
      <c r="B93" s="99" t="s">
        <v>296</v>
      </c>
      <c r="C93" s="51" t="s">
        <v>295</v>
      </c>
      <c r="D93" s="47">
        <f>179*2</f>
        <v>358</v>
      </c>
      <c r="E93" s="19"/>
      <c r="F93" s="23">
        <f t="shared" si="3"/>
        <v>0</v>
      </c>
    </row>
    <row r="94" spans="1:6" s="37" customFormat="1" ht="16.5" x14ac:dyDescent="0.3">
      <c r="A94" s="45"/>
      <c r="B94" s="99" t="s">
        <v>155</v>
      </c>
      <c r="C94" s="51" t="s">
        <v>295</v>
      </c>
      <c r="D94" s="47">
        <f>173*2</f>
        <v>346</v>
      </c>
      <c r="E94" s="19"/>
      <c r="F94" s="23">
        <f t="shared" si="3"/>
        <v>0</v>
      </c>
    </row>
    <row r="95" spans="1:6" s="37" customFormat="1" ht="16.5" x14ac:dyDescent="0.3">
      <c r="A95" s="45" t="s">
        <v>198</v>
      </c>
      <c r="B95" s="100" t="s">
        <v>314</v>
      </c>
      <c r="C95" s="51" t="s">
        <v>295</v>
      </c>
      <c r="D95" s="47"/>
      <c r="E95" s="19"/>
      <c r="F95" s="23">
        <f t="shared" si="3"/>
        <v>0</v>
      </c>
    </row>
    <row r="96" spans="1:6" s="37" customFormat="1" ht="16.5" x14ac:dyDescent="0.3">
      <c r="A96" s="45" t="s">
        <v>199</v>
      </c>
      <c r="B96" s="100" t="s">
        <v>115</v>
      </c>
      <c r="C96" s="25" t="s">
        <v>1</v>
      </c>
      <c r="D96" s="41">
        <v>45</v>
      </c>
      <c r="E96" s="19"/>
      <c r="F96" s="23">
        <f t="shared" si="3"/>
        <v>0</v>
      </c>
    </row>
    <row r="97" spans="1:6" s="37" customFormat="1" ht="16.5" x14ac:dyDescent="0.3">
      <c r="A97" s="45"/>
      <c r="B97" s="100"/>
      <c r="C97" s="25"/>
      <c r="D97" s="41"/>
      <c r="E97" s="19"/>
      <c r="F97" s="23"/>
    </row>
    <row r="98" spans="1:6" s="37" customFormat="1" ht="16.5" x14ac:dyDescent="0.3">
      <c r="A98" s="45" t="s">
        <v>200</v>
      </c>
      <c r="B98" s="100" t="s">
        <v>102</v>
      </c>
      <c r="C98" s="51"/>
      <c r="D98" s="47"/>
      <c r="E98" s="19"/>
      <c r="F98" s="23"/>
    </row>
    <row r="99" spans="1:6" s="37" customFormat="1" ht="16.5" x14ac:dyDescent="0.3">
      <c r="A99" s="45"/>
      <c r="B99" s="99" t="s">
        <v>104</v>
      </c>
      <c r="C99" s="52" t="s">
        <v>3</v>
      </c>
      <c r="D99" s="47">
        <v>97</v>
      </c>
      <c r="E99" s="19"/>
      <c r="F99" s="23">
        <f t="shared" si="3"/>
        <v>0</v>
      </c>
    </row>
    <row r="100" spans="1:6" s="37" customFormat="1" ht="16.5" x14ac:dyDescent="0.3">
      <c r="A100" s="45"/>
      <c r="B100" s="99" t="s">
        <v>103</v>
      </c>
      <c r="C100" s="52" t="s">
        <v>3</v>
      </c>
      <c r="D100" s="47">
        <v>14</v>
      </c>
      <c r="E100" s="19"/>
      <c r="F100" s="23">
        <f t="shared" si="3"/>
        <v>0</v>
      </c>
    </row>
    <row r="101" spans="1:6" s="37" customFormat="1" ht="16.5" x14ac:dyDescent="0.3">
      <c r="A101" s="45"/>
      <c r="B101" s="99"/>
      <c r="C101" s="52"/>
      <c r="D101" s="47"/>
      <c r="E101" s="19"/>
      <c r="F101" s="23"/>
    </row>
    <row r="102" spans="1:6" s="37" customFormat="1" ht="16.5" x14ac:dyDescent="0.3">
      <c r="A102" s="45" t="s">
        <v>201</v>
      </c>
      <c r="B102" s="41" t="s">
        <v>49</v>
      </c>
      <c r="C102" s="18"/>
      <c r="D102" s="41"/>
      <c r="E102" s="19"/>
      <c r="F102" s="23"/>
    </row>
    <row r="103" spans="1:6" s="37" customFormat="1" ht="16.5" x14ac:dyDescent="0.3">
      <c r="A103" s="45"/>
      <c r="B103" s="125" t="s">
        <v>298</v>
      </c>
      <c r="C103" s="18" t="s">
        <v>2</v>
      </c>
      <c r="D103" s="41">
        <f>173+160+347+D88*0.5</f>
        <v>1108</v>
      </c>
      <c r="E103" s="19"/>
      <c r="F103" s="23">
        <f t="shared" si="3"/>
        <v>0</v>
      </c>
    </row>
    <row r="104" spans="1:6" s="37" customFormat="1" ht="16.5" x14ac:dyDescent="0.3">
      <c r="A104" s="45"/>
      <c r="B104" s="125" t="s">
        <v>299</v>
      </c>
      <c r="C104" s="18" t="s">
        <v>2</v>
      </c>
      <c r="D104" s="41">
        <f>12*38+52*9</f>
        <v>924</v>
      </c>
      <c r="E104" s="19"/>
      <c r="F104" s="23">
        <f t="shared" si="3"/>
        <v>0</v>
      </c>
    </row>
    <row r="105" spans="1:6" s="37" customFormat="1" ht="16.5" x14ac:dyDescent="0.3">
      <c r="A105" s="45"/>
      <c r="B105" s="125" t="s">
        <v>300</v>
      </c>
      <c r="C105" s="18" t="s">
        <v>2</v>
      </c>
      <c r="D105" s="41">
        <v>466</v>
      </c>
      <c r="E105" s="19"/>
      <c r="F105" s="23">
        <f t="shared" si="3"/>
        <v>0</v>
      </c>
    </row>
    <row r="106" spans="1:6" s="37" customFormat="1" ht="17.25" thickBot="1" x14ac:dyDescent="0.35">
      <c r="A106" s="45"/>
      <c r="B106" s="98"/>
      <c r="C106" s="18"/>
      <c r="D106" s="41"/>
      <c r="E106" s="19"/>
      <c r="F106" s="23"/>
    </row>
    <row r="107" spans="1:6" s="37" customFormat="1" ht="17.25" thickBot="1" x14ac:dyDescent="0.35">
      <c r="A107" s="11"/>
      <c r="B107" s="12" t="s">
        <v>229</v>
      </c>
      <c r="C107" s="13"/>
      <c r="D107" s="14"/>
      <c r="E107" s="15"/>
      <c r="F107" s="16">
        <f>SUM(F71:F106)</f>
        <v>0</v>
      </c>
    </row>
    <row r="108" spans="1:6" s="37" customFormat="1" ht="16.5" x14ac:dyDescent="0.3">
      <c r="A108" s="53">
        <v>8.5</v>
      </c>
      <c r="B108" s="92" t="s">
        <v>55</v>
      </c>
      <c r="C108" s="4"/>
      <c r="D108" s="2"/>
      <c r="E108" s="9"/>
      <c r="F108" s="23"/>
    </row>
    <row r="109" spans="1:6" s="37" customFormat="1" ht="16.5" x14ac:dyDescent="0.3">
      <c r="A109" s="49"/>
      <c r="B109" s="20"/>
      <c r="C109" s="18"/>
      <c r="D109" s="98"/>
      <c r="E109" s="19"/>
      <c r="F109" s="23"/>
    </row>
    <row r="110" spans="1:6" s="37" customFormat="1" ht="16.5" x14ac:dyDescent="0.3">
      <c r="A110" s="49" t="s">
        <v>202</v>
      </c>
      <c r="B110" s="17" t="s">
        <v>56</v>
      </c>
      <c r="C110" s="18" t="s">
        <v>3</v>
      </c>
      <c r="D110" s="98">
        <f>ROUND(4.52*(97)-0.4*0.7*(97),0)</f>
        <v>411</v>
      </c>
      <c r="E110" s="19"/>
      <c r="F110" s="23">
        <f t="shared" ref="F110:F112" si="4">E110*D110</f>
        <v>0</v>
      </c>
    </row>
    <row r="111" spans="1:6" s="37" customFormat="1" ht="16.5" x14ac:dyDescent="0.3">
      <c r="A111" s="49"/>
      <c r="B111" s="20"/>
      <c r="C111" s="18"/>
      <c r="D111" s="98"/>
      <c r="E111" s="19"/>
      <c r="F111" s="23"/>
    </row>
    <row r="112" spans="1:6" s="37" customFormat="1" ht="16.5" x14ac:dyDescent="0.3">
      <c r="A112" s="49" t="s">
        <v>203</v>
      </c>
      <c r="B112" s="17" t="s">
        <v>31</v>
      </c>
      <c r="C112" s="18" t="s">
        <v>3</v>
      </c>
      <c r="D112" s="98">
        <f>ROUND(0.4*0.7*(97),0)</f>
        <v>27</v>
      </c>
      <c r="E112" s="19"/>
      <c r="F112" s="23">
        <f t="shared" si="4"/>
        <v>0</v>
      </c>
    </row>
    <row r="113" spans="1:6" s="37" customFormat="1" ht="17.25" thickBot="1" x14ac:dyDescent="0.35">
      <c r="A113" s="49"/>
      <c r="B113" s="20"/>
      <c r="C113" s="18"/>
      <c r="D113" s="98"/>
      <c r="E113" s="19"/>
      <c r="F113" s="23"/>
    </row>
    <row r="114" spans="1:6" s="37" customFormat="1" ht="17.25" thickBot="1" x14ac:dyDescent="0.35">
      <c r="A114" s="11"/>
      <c r="B114" s="12" t="s">
        <v>228</v>
      </c>
      <c r="C114" s="13"/>
      <c r="D114" s="14"/>
      <c r="E114" s="15"/>
      <c r="F114" s="16">
        <f>SUM(F108:F113)</f>
        <v>0</v>
      </c>
    </row>
    <row r="115" spans="1:6" s="37" customFormat="1" ht="16.5" x14ac:dyDescent="0.3">
      <c r="A115" s="53">
        <v>8.6</v>
      </c>
      <c r="B115" s="92" t="s">
        <v>58</v>
      </c>
      <c r="C115" s="4"/>
      <c r="D115" s="2"/>
      <c r="E115" s="9"/>
      <c r="F115" s="23"/>
    </row>
    <row r="116" spans="1:6" s="37" customFormat="1" ht="16.5" x14ac:dyDescent="0.3">
      <c r="A116" s="49"/>
      <c r="B116" s="20"/>
      <c r="C116" s="18"/>
      <c r="D116" s="98"/>
      <c r="E116" s="19"/>
      <c r="F116" s="23"/>
    </row>
    <row r="117" spans="1:6" s="37" customFormat="1" ht="16.5" x14ac:dyDescent="0.3">
      <c r="A117" s="49" t="s">
        <v>204</v>
      </c>
      <c r="B117" s="17" t="s">
        <v>59</v>
      </c>
      <c r="C117" s="18"/>
      <c r="D117" s="98"/>
      <c r="E117" s="19"/>
      <c r="F117" s="23"/>
    </row>
    <row r="118" spans="1:6" s="37" customFormat="1" ht="16.5" x14ac:dyDescent="0.3">
      <c r="A118" s="49"/>
      <c r="B118" s="17" t="s">
        <v>61</v>
      </c>
      <c r="C118" s="18" t="s">
        <v>4</v>
      </c>
      <c r="D118" s="98">
        <f>5+6+6</f>
        <v>17</v>
      </c>
      <c r="E118" s="19"/>
      <c r="F118" s="23">
        <f t="shared" ref="F118:F135" si="5">E118*D118</f>
        <v>0</v>
      </c>
    </row>
    <row r="119" spans="1:6" s="37" customFormat="1" ht="16.5" x14ac:dyDescent="0.3">
      <c r="A119" s="49"/>
      <c r="B119" s="17" t="s">
        <v>62</v>
      </c>
      <c r="C119" s="18" t="s">
        <v>4</v>
      </c>
      <c r="D119" s="98">
        <f>8+8</f>
        <v>16</v>
      </c>
      <c r="E119" s="19"/>
      <c r="F119" s="23">
        <f t="shared" si="5"/>
        <v>0</v>
      </c>
    </row>
    <row r="120" spans="1:6" s="37" customFormat="1" ht="16.5" x14ac:dyDescent="0.3">
      <c r="A120" s="49"/>
      <c r="B120" s="17" t="s">
        <v>157</v>
      </c>
      <c r="C120" s="18" t="s">
        <v>4</v>
      </c>
      <c r="D120" s="98">
        <v>3</v>
      </c>
      <c r="E120" s="19"/>
      <c r="F120" s="23">
        <f t="shared" si="5"/>
        <v>0</v>
      </c>
    </row>
    <row r="121" spans="1:6" s="37" customFormat="1" ht="16.5" x14ac:dyDescent="0.3">
      <c r="A121" s="49"/>
      <c r="B121" s="17" t="s">
        <v>63</v>
      </c>
      <c r="C121" s="18" t="s">
        <v>4</v>
      </c>
      <c r="D121" s="98">
        <v>7</v>
      </c>
      <c r="E121" s="19"/>
      <c r="F121" s="23">
        <f t="shared" si="5"/>
        <v>0</v>
      </c>
    </row>
    <row r="122" spans="1:6" s="37" customFormat="1" ht="16.5" x14ac:dyDescent="0.3">
      <c r="A122" s="49"/>
      <c r="B122" s="17" t="s">
        <v>67</v>
      </c>
      <c r="C122" s="18" t="s">
        <v>4</v>
      </c>
      <c r="D122" s="98">
        <v>1</v>
      </c>
      <c r="E122" s="19"/>
      <c r="F122" s="23">
        <f t="shared" si="5"/>
        <v>0</v>
      </c>
    </row>
    <row r="123" spans="1:6" s="37" customFormat="1" ht="16.5" x14ac:dyDescent="0.3">
      <c r="A123" s="49"/>
      <c r="B123" s="17" t="s">
        <v>68</v>
      </c>
      <c r="C123" s="18" t="s">
        <v>52</v>
      </c>
      <c r="D123" s="98">
        <v>1</v>
      </c>
      <c r="E123" s="19"/>
      <c r="F123" s="23">
        <f t="shared" si="5"/>
        <v>0</v>
      </c>
    </row>
    <row r="124" spans="1:6" s="37" customFormat="1" ht="16.5" x14ac:dyDescent="0.3">
      <c r="A124" s="49"/>
      <c r="B124" s="17"/>
      <c r="C124" s="18"/>
      <c r="D124" s="98"/>
      <c r="E124" s="19"/>
      <c r="F124" s="23"/>
    </row>
    <row r="125" spans="1:6" s="37" customFormat="1" ht="16.5" x14ac:dyDescent="0.3">
      <c r="A125" s="49" t="s">
        <v>205</v>
      </c>
      <c r="B125" s="17" t="s">
        <v>60</v>
      </c>
      <c r="C125" s="18"/>
      <c r="D125" s="98"/>
      <c r="E125" s="19"/>
      <c r="F125" s="23"/>
    </row>
    <row r="126" spans="1:6" s="37" customFormat="1" ht="16.5" x14ac:dyDescent="0.3">
      <c r="A126" s="49"/>
      <c r="B126" s="17" t="s">
        <v>64</v>
      </c>
      <c r="C126" s="18" t="s">
        <v>4</v>
      </c>
      <c r="D126" s="98">
        <v>17</v>
      </c>
      <c r="E126" s="19"/>
      <c r="F126" s="23">
        <f t="shared" si="5"/>
        <v>0</v>
      </c>
    </row>
    <row r="127" spans="1:6" s="37" customFormat="1" ht="16.5" x14ac:dyDescent="0.3">
      <c r="A127" s="49"/>
      <c r="B127" s="17" t="s">
        <v>65</v>
      </c>
      <c r="C127" s="18" t="s">
        <v>4</v>
      </c>
      <c r="D127" s="98">
        <v>16</v>
      </c>
      <c r="E127" s="19"/>
      <c r="F127" s="23">
        <f t="shared" si="5"/>
        <v>0</v>
      </c>
    </row>
    <row r="128" spans="1:6" s="37" customFormat="1" ht="16.5" x14ac:dyDescent="0.3">
      <c r="A128" s="49"/>
      <c r="B128" s="17" t="s">
        <v>66</v>
      </c>
      <c r="C128" s="18" t="s">
        <v>4</v>
      </c>
      <c r="D128" s="98">
        <v>7</v>
      </c>
      <c r="E128" s="19"/>
      <c r="F128" s="23">
        <f t="shared" si="5"/>
        <v>0</v>
      </c>
    </row>
    <row r="129" spans="1:6" s="37" customFormat="1" ht="16.5" x14ac:dyDescent="0.3">
      <c r="A129" s="49"/>
      <c r="B129" s="17"/>
      <c r="C129" s="18"/>
      <c r="D129" s="98"/>
      <c r="E129" s="19"/>
      <c r="F129" s="23"/>
    </row>
    <row r="130" spans="1:6" s="37" customFormat="1" ht="16.5" x14ac:dyDescent="0.3">
      <c r="A130" s="49" t="s">
        <v>206</v>
      </c>
      <c r="B130" s="17" t="s">
        <v>69</v>
      </c>
      <c r="C130" s="18"/>
      <c r="D130" s="98"/>
      <c r="E130" s="19"/>
      <c r="F130" s="23"/>
    </row>
    <row r="131" spans="1:6" s="37" customFormat="1" ht="16.5" x14ac:dyDescent="0.3">
      <c r="A131" s="49" t="s">
        <v>207</v>
      </c>
      <c r="B131" s="17" t="s">
        <v>70</v>
      </c>
      <c r="C131" s="18" t="s">
        <v>45</v>
      </c>
      <c r="D131" s="98">
        <f>14*0.4*2+17*1.2</f>
        <v>31.6</v>
      </c>
      <c r="E131" s="19"/>
      <c r="F131" s="23">
        <f t="shared" si="5"/>
        <v>0</v>
      </c>
    </row>
    <row r="132" spans="1:6" s="37" customFormat="1" ht="16.5" x14ac:dyDescent="0.3">
      <c r="A132" s="49" t="s">
        <v>208</v>
      </c>
      <c r="B132" s="17" t="s">
        <v>72</v>
      </c>
      <c r="C132" s="18" t="s">
        <v>57</v>
      </c>
      <c r="D132" s="98">
        <f>30*2</f>
        <v>60</v>
      </c>
      <c r="E132" s="19"/>
      <c r="F132" s="23">
        <f t="shared" si="5"/>
        <v>0</v>
      </c>
    </row>
    <row r="133" spans="1:6" s="37" customFormat="1" ht="16.5" x14ac:dyDescent="0.3">
      <c r="A133" s="49" t="s">
        <v>209</v>
      </c>
      <c r="B133" s="17" t="s">
        <v>71</v>
      </c>
      <c r="C133" s="18" t="s">
        <v>1</v>
      </c>
      <c r="D133" s="98">
        <f>14*2</f>
        <v>28</v>
      </c>
      <c r="E133" s="19"/>
      <c r="F133" s="23">
        <f t="shared" si="5"/>
        <v>0</v>
      </c>
    </row>
    <row r="134" spans="1:6" s="37" customFormat="1" ht="16.5" x14ac:dyDescent="0.3">
      <c r="A134" s="49" t="s">
        <v>210</v>
      </c>
      <c r="B134" s="17" t="s">
        <v>73</v>
      </c>
      <c r="C134" s="18" t="s">
        <v>2</v>
      </c>
      <c r="D134" s="98">
        <f>14*0.4*2+17*1.2</f>
        <v>31.6</v>
      </c>
      <c r="E134" s="19"/>
      <c r="F134" s="23">
        <f t="shared" si="5"/>
        <v>0</v>
      </c>
    </row>
    <row r="135" spans="1:6" s="37" customFormat="1" ht="16.5" x14ac:dyDescent="0.3">
      <c r="A135" s="49" t="s">
        <v>211</v>
      </c>
      <c r="B135" s="17" t="s">
        <v>309</v>
      </c>
      <c r="C135" s="18" t="s">
        <v>2</v>
      </c>
      <c r="D135" s="98">
        <f>14*1.2</f>
        <v>16.8</v>
      </c>
      <c r="E135" s="19"/>
      <c r="F135" s="23">
        <f t="shared" si="5"/>
        <v>0</v>
      </c>
    </row>
    <row r="136" spans="1:6" s="37" customFormat="1" ht="17.25" thickBot="1" x14ac:dyDescent="0.35">
      <c r="A136" s="49"/>
      <c r="B136" s="17"/>
      <c r="C136" s="18"/>
      <c r="D136" s="98"/>
      <c r="E136" s="19"/>
      <c r="F136" s="23"/>
    </row>
    <row r="137" spans="1:6" s="37" customFormat="1" ht="17.25" thickBot="1" x14ac:dyDescent="0.35">
      <c r="A137" s="11"/>
      <c r="B137" s="12" t="s">
        <v>227</v>
      </c>
      <c r="C137" s="13"/>
      <c r="D137" s="14"/>
      <c r="E137" s="15"/>
      <c r="F137" s="16">
        <f>SUM(F115:F136)</f>
        <v>0</v>
      </c>
    </row>
    <row r="138" spans="1:6" s="37" customFormat="1" ht="16.5" x14ac:dyDescent="0.3">
      <c r="A138" s="53">
        <v>8.6999999999999993</v>
      </c>
      <c r="B138" s="92" t="s">
        <v>75</v>
      </c>
      <c r="C138" s="4"/>
      <c r="D138" s="101"/>
      <c r="E138" s="93"/>
      <c r="F138" s="102"/>
    </row>
    <row r="139" spans="1:6" s="37" customFormat="1" ht="16.5" x14ac:dyDescent="0.3">
      <c r="A139" s="49" t="s">
        <v>212</v>
      </c>
      <c r="B139" s="17" t="s">
        <v>23</v>
      </c>
      <c r="C139" s="18"/>
      <c r="D139" s="50"/>
      <c r="E139" s="141"/>
      <c r="F139" s="23"/>
    </row>
    <row r="140" spans="1:6" s="37" customFormat="1" ht="16.5" x14ac:dyDescent="0.3">
      <c r="A140" s="49" t="s">
        <v>213</v>
      </c>
      <c r="B140" s="17" t="s">
        <v>79</v>
      </c>
      <c r="C140" s="18" t="s">
        <v>2</v>
      </c>
      <c r="D140" s="98">
        <f>35.5+4.1*2</f>
        <v>43.7</v>
      </c>
      <c r="E140" s="19"/>
      <c r="F140" s="23">
        <f t="shared" ref="F140:F158" si="6">E140*D140</f>
        <v>0</v>
      </c>
    </row>
    <row r="141" spans="1:6" s="37" customFormat="1" ht="16.5" x14ac:dyDescent="0.3">
      <c r="A141" s="49" t="s">
        <v>214</v>
      </c>
      <c r="B141" s="17" t="s">
        <v>76</v>
      </c>
      <c r="C141" s="18"/>
      <c r="D141" s="19"/>
      <c r="E141" s="19"/>
      <c r="F141" s="23"/>
    </row>
    <row r="142" spans="1:6" s="37" customFormat="1" ht="16.5" x14ac:dyDescent="0.3">
      <c r="A142" s="49"/>
      <c r="B142" s="17" t="s">
        <v>305</v>
      </c>
      <c r="C142" s="18" t="s">
        <v>4</v>
      </c>
      <c r="D142" s="98">
        <v>4</v>
      </c>
      <c r="E142" s="19"/>
      <c r="F142" s="23">
        <f t="shared" si="6"/>
        <v>0</v>
      </c>
    </row>
    <row r="143" spans="1:6" s="37" customFormat="1" ht="16.5" x14ac:dyDescent="0.3">
      <c r="A143" s="49"/>
      <c r="B143" s="17" t="s">
        <v>306</v>
      </c>
      <c r="C143" s="18" t="s">
        <v>4</v>
      </c>
      <c r="D143" s="98">
        <v>4</v>
      </c>
      <c r="E143" s="19"/>
      <c r="F143" s="23">
        <f t="shared" si="6"/>
        <v>0</v>
      </c>
    </row>
    <row r="144" spans="1:6" s="37" customFormat="1" ht="16.5" x14ac:dyDescent="0.3">
      <c r="A144" s="49" t="s">
        <v>215</v>
      </c>
      <c r="B144" s="17" t="s">
        <v>77</v>
      </c>
      <c r="C144" s="18" t="s">
        <v>74</v>
      </c>
      <c r="D144" s="98">
        <v>1</v>
      </c>
      <c r="E144" s="19"/>
      <c r="F144" s="23">
        <f t="shared" si="6"/>
        <v>0</v>
      </c>
    </row>
    <row r="145" spans="1:6" s="37" customFormat="1" ht="16.5" x14ac:dyDescent="0.3">
      <c r="A145" s="49" t="s">
        <v>216</v>
      </c>
      <c r="B145" s="17" t="s">
        <v>78</v>
      </c>
      <c r="C145" s="18" t="s">
        <v>5</v>
      </c>
      <c r="D145" s="98">
        <v>1</v>
      </c>
      <c r="E145" s="19"/>
      <c r="F145" s="23">
        <f t="shared" si="6"/>
        <v>0</v>
      </c>
    </row>
    <row r="146" spans="1:6" s="37" customFormat="1" ht="16.5" x14ac:dyDescent="0.3">
      <c r="A146" s="49" t="s">
        <v>217</v>
      </c>
      <c r="B146" s="17" t="s">
        <v>307</v>
      </c>
      <c r="C146" s="18" t="s">
        <v>5</v>
      </c>
      <c r="D146" s="98">
        <v>1</v>
      </c>
      <c r="E146" s="19"/>
      <c r="F146" s="23">
        <f t="shared" si="6"/>
        <v>0</v>
      </c>
    </row>
    <row r="147" spans="1:6" s="37" customFormat="1" ht="16.5" x14ac:dyDescent="0.3">
      <c r="A147" s="49" t="s">
        <v>219</v>
      </c>
      <c r="B147" s="17" t="s">
        <v>113</v>
      </c>
      <c r="C147" s="18" t="s">
        <v>1</v>
      </c>
      <c r="D147" s="98">
        <v>6.1</v>
      </c>
      <c r="E147" s="19"/>
      <c r="F147" s="23">
        <f t="shared" si="6"/>
        <v>0</v>
      </c>
    </row>
    <row r="148" spans="1:6" s="37" customFormat="1" ht="16.5" x14ac:dyDescent="0.3">
      <c r="A148" s="49"/>
      <c r="B148" s="17"/>
      <c r="C148" s="18"/>
      <c r="D148" s="98"/>
      <c r="E148" s="19"/>
      <c r="F148" s="23"/>
    </row>
    <row r="149" spans="1:6" s="37" customFormat="1" ht="16.5" x14ac:dyDescent="0.3">
      <c r="A149" s="49" t="s">
        <v>218</v>
      </c>
      <c r="B149" s="17" t="s">
        <v>53</v>
      </c>
      <c r="C149" s="18" t="s">
        <v>3</v>
      </c>
      <c r="D149" s="98">
        <v>4</v>
      </c>
      <c r="E149" s="19"/>
      <c r="F149" s="23">
        <f t="shared" si="6"/>
        <v>0</v>
      </c>
    </row>
    <row r="150" spans="1:6" s="37" customFormat="1" ht="16.5" x14ac:dyDescent="0.3">
      <c r="A150" s="49"/>
      <c r="B150" s="17"/>
      <c r="C150" s="18"/>
      <c r="D150" s="98"/>
      <c r="E150" s="19"/>
      <c r="F150" s="23"/>
    </row>
    <row r="151" spans="1:6" s="37" customFormat="1" ht="16.5" x14ac:dyDescent="0.3">
      <c r="A151" s="49" t="s">
        <v>220</v>
      </c>
      <c r="B151" s="17" t="s">
        <v>54</v>
      </c>
      <c r="C151" s="18" t="s">
        <v>3</v>
      </c>
      <c r="D151" s="98">
        <f>1.5*4.6*1</f>
        <v>6.8999999999999995</v>
      </c>
      <c r="E151" s="19"/>
      <c r="F151" s="23">
        <f t="shared" si="6"/>
        <v>0</v>
      </c>
    </row>
    <row r="152" spans="1:6" s="37" customFormat="1" ht="16.5" x14ac:dyDescent="0.3">
      <c r="A152" s="49"/>
      <c r="B152" s="17"/>
      <c r="C152" s="18"/>
      <c r="D152" s="98"/>
      <c r="E152" s="19"/>
      <c r="F152" s="23"/>
    </row>
    <row r="153" spans="1:6" s="37" customFormat="1" ht="16.5" x14ac:dyDescent="0.3">
      <c r="A153" s="49" t="s">
        <v>221</v>
      </c>
      <c r="B153" s="17" t="s">
        <v>80</v>
      </c>
      <c r="C153" s="18" t="s">
        <v>4</v>
      </c>
      <c r="D153" s="98">
        <v>2</v>
      </c>
      <c r="E153" s="19"/>
      <c r="F153" s="23">
        <f t="shared" si="6"/>
        <v>0</v>
      </c>
    </row>
    <row r="154" spans="1:6" s="37" customFormat="1" ht="16.5" x14ac:dyDescent="0.3">
      <c r="A154" s="49" t="s">
        <v>222</v>
      </c>
      <c r="B154" s="17" t="s">
        <v>81</v>
      </c>
      <c r="C154" s="18" t="s">
        <v>4</v>
      </c>
      <c r="D154" s="98">
        <v>3</v>
      </c>
      <c r="E154" s="19"/>
      <c r="F154" s="23">
        <f t="shared" si="6"/>
        <v>0</v>
      </c>
    </row>
    <row r="155" spans="1:6" s="37" customFormat="1" ht="16.5" x14ac:dyDescent="0.3">
      <c r="A155" s="49" t="s">
        <v>223</v>
      </c>
      <c r="B155" s="17" t="s">
        <v>82</v>
      </c>
      <c r="C155" s="18" t="s">
        <v>4</v>
      </c>
      <c r="D155" s="98">
        <v>3</v>
      </c>
      <c r="E155" s="19"/>
      <c r="F155" s="23">
        <f t="shared" si="6"/>
        <v>0</v>
      </c>
    </row>
    <row r="156" spans="1:6" s="37" customFormat="1" ht="16.5" x14ac:dyDescent="0.3">
      <c r="A156" s="49" t="s">
        <v>224</v>
      </c>
      <c r="B156" s="17" t="s">
        <v>83</v>
      </c>
      <c r="C156" s="18" t="s">
        <v>5</v>
      </c>
      <c r="D156" s="98">
        <v>1</v>
      </c>
      <c r="E156" s="19"/>
      <c r="F156" s="23">
        <f t="shared" si="6"/>
        <v>0</v>
      </c>
    </row>
    <row r="157" spans="1:6" s="37" customFormat="1" ht="16.5" x14ac:dyDescent="0.3">
      <c r="A157" s="49" t="s">
        <v>225</v>
      </c>
      <c r="B157" s="17" t="s">
        <v>311</v>
      </c>
      <c r="C157" s="18" t="s">
        <v>4</v>
      </c>
      <c r="D157" s="98">
        <v>4</v>
      </c>
      <c r="E157" s="19"/>
      <c r="F157" s="23">
        <f t="shared" si="6"/>
        <v>0</v>
      </c>
    </row>
    <row r="158" spans="1:6" s="37" customFormat="1" ht="16.5" x14ac:dyDescent="0.3">
      <c r="A158" s="49" t="s">
        <v>226</v>
      </c>
      <c r="B158" s="17" t="s">
        <v>301</v>
      </c>
      <c r="C158" s="18" t="s">
        <v>4</v>
      </c>
      <c r="D158" s="98">
        <v>1</v>
      </c>
      <c r="E158" s="19"/>
      <c r="F158" s="23">
        <f t="shared" si="6"/>
        <v>0</v>
      </c>
    </row>
    <row r="159" spans="1:6" s="37" customFormat="1" ht="17.25" thickBot="1" x14ac:dyDescent="0.35">
      <c r="A159" s="49"/>
      <c r="B159" s="17"/>
      <c r="C159" s="18"/>
      <c r="D159" s="98"/>
      <c r="E159" s="19"/>
      <c r="F159" s="23"/>
    </row>
    <row r="160" spans="1:6" s="37" customFormat="1" ht="17.25" thickBot="1" x14ac:dyDescent="0.35">
      <c r="A160" s="11"/>
      <c r="B160" s="12" t="s">
        <v>230</v>
      </c>
      <c r="C160" s="13"/>
      <c r="D160" s="14"/>
      <c r="E160" s="15"/>
      <c r="F160" s="16">
        <f>SUM(F138:F159)</f>
        <v>0</v>
      </c>
    </row>
    <row r="161" spans="1:6" s="37" customFormat="1" ht="16.5" x14ac:dyDescent="0.3">
      <c r="A161" s="49">
        <v>8.8000000000000007</v>
      </c>
      <c r="B161" s="46" t="s">
        <v>14</v>
      </c>
      <c r="C161" s="56"/>
      <c r="D161" s="58"/>
      <c r="E161" s="55"/>
      <c r="F161" s="23"/>
    </row>
    <row r="162" spans="1:6" s="37" customFormat="1" ht="16.5" x14ac:dyDescent="0.3">
      <c r="A162" s="49"/>
      <c r="B162" s="48"/>
      <c r="C162" s="103"/>
      <c r="D162" s="54"/>
      <c r="E162" s="19"/>
      <c r="F162" s="23"/>
    </row>
    <row r="163" spans="1:6" s="37" customFormat="1" ht="25.5" x14ac:dyDescent="0.3">
      <c r="A163" s="49" t="s">
        <v>231</v>
      </c>
      <c r="B163" s="48" t="s">
        <v>15</v>
      </c>
      <c r="C163" s="56" t="s">
        <v>3</v>
      </c>
      <c r="D163" s="57">
        <f>467*0.2</f>
        <v>93.4</v>
      </c>
      <c r="E163" s="19"/>
      <c r="F163" s="23">
        <f t="shared" ref="F163:F174" si="7">E163*D163</f>
        <v>0</v>
      </c>
    </row>
    <row r="164" spans="1:6" s="37" customFormat="1" ht="16.5" x14ac:dyDescent="0.3">
      <c r="A164" s="49" t="s">
        <v>232</v>
      </c>
      <c r="B164" s="48" t="s">
        <v>16</v>
      </c>
      <c r="C164" s="56" t="s">
        <v>2</v>
      </c>
      <c r="D164" s="41">
        <f>467</f>
        <v>467</v>
      </c>
      <c r="E164" s="19"/>
      <c r="F164" s="23">
        <f t="shared" si="7"/>
        <v>0</v>
      </c>
    </row>
    <row r="165" spans="1:6" s="37" customFormat="1" ht="16.5" x14ac:dyDescent="0.3">
      <c r="A165" s="49"/>
      <c r="B165" s="48"/>
      <c r="C165" s="103"/>
      <c r="D165" s="41"/>
      <c r="E165" s="19"/>
      <c r="F165" s="23"/>
    </row>
    <row r="166" spans="1:6" s="37" customFormat="1" ht="16.5" x14ac:dyDescent="0.3">
      <c r="A166" s="49" t="s">
        <v>233</v>
      </c>
      <c r="B166" s="48" t="s">
        <v>17</v>
      </c>
      <c r="C166" s="56"/>
      <c r="D166" s="54"/>
      <c r="E166" s="19"/>
      <c r="F166" s="23">
        <f t="shared" si="7"/>
        <v>0</v>
      </c>
    </row>
    <row r="167" spans="1:6" s="37" customFormat="1" ht="16.5" x14ac:dyDescent="0.3">
      <c r="A167" s="49"/>
      <c r="B167" s="40" t="s">
        <v>21</v>
      </c>
      <c r="C167" s="56" t="s">
        <v>1</v>
      </c>
      <c r="D167" s="58">
        <v>7.2</v>
      </c>
      <c r="E167" s="19"/>
      <c r="F167" s="23">
        <f t="shared" si="7"/>
        <v>0</v>
      </c>
    </row>
    <row r="168" spans="1:6" s="37" customFormat="1" ht="16.5" x14ac:dyDescent="0.3">
      <c r="A168" s="49"/>
      <c r="B168" s="40" t="s">
        <v>18</v>
      </c>
      <c r="C168" s="56" t="s">
        <v>1</v>
      </c>
      <c r="D168" s="58"/>
      <c r="E168" s="19"/>
      <c r="F168" s="23">
        <f t="shared" si="7"/>
        <v>0</v>
      </c>
    </row>
    <row r="169" spans="1:6" s="37" customFormat="1" ht="16.5" x14ac:dyDescent="0.3">
      <c r="A169" s="49"/>
      <c r="B169" s="40" t="s">
        <v>22</v>
      </c>
      <c r="C169" s="56" t="s">
        <v>1</v>
      </c>
      <c r="D169" s="58"/>
      <c r="E169" s="19"/>
      <c r="F169" s="23">
        <f t="shared" si="7"/>
        <v>0</v>
      </c>
    </row>
    <row r="170" spans="1:6" s="37" customFormat="1" ht="16.5" x14ac:dyDescent="0.3">
      <c r="A170" s="49"/>
      <c r="B170" s="40" t="s">
        <v>20</v>
      </c>
      <c r="C170" s="56" t="s">
        <v>1</v>
      </c>
      <c r="D170" s="58"/>
      <c r="E170" s="19"/>
      <c r="F170" s="23">
        <f t="shared" si="7"/>
        <v>0</v>
      </c>
    </row>
    <row r="171" spans="1:6" s="37" customFormat="1" ht="16.5" x14ac:dyDescent="0.3">
      <c r="A171" s="49"/>
      <c r="B171" s="40" t="s">
        <v>19</v>
      </c>
      <c r="C171" s="56" t="s">
        <v>1</v>
      </c>
      <c r="D171" s="58"/>
      <c r="E171" s="19"/>
      <c r="F171" s="23">
        <f t="shared" si="7"/>
        <v>0</v>
      </c>
    </row>
    <row r="172" spans="1:6" s="37" customFormat="1" ht="16.5" x14ac:dyDescent="0.3">
      <c r="A172" s="49"/>
      <c r="B172" s="40"/>
      <c r="C172" s="56"/>
      <c r="D172" s="58"/>
      <c r="E172" s="19"/>
      <c r="F172" s="23"/>
    </row>
    <row r="173" spans="1:6" s="37" customFormat="1" ht="16.5" x14ac:dyDescent="0.3">
      <c r="A173" s="49" t="s">
        <v>234</v>
      </c>
      <c r="B173" s="40" t="s">
        <v>105</v>
      </c>
      <c r="C173" s="56" t="s">
        <v>1</v>
      </c>
      <c r="D173" s="58">
        <v>3.5</v>
      </c>
      <c r="E173" s="19"/>
      <c r="F173" s="23">
        <f t="shared" si="7"/>
        <v>0</v>
      </c>
    </row>
    <row r="174" spans="1:6" s="37" customFormat="1" ht="17.25" thickBot="1" x14ac:dyDescent="0.35">
      <c r="A174" s="49"/>
      <c r="B174" s="40"/>
      <c r="C174" s="56"/>
      <c r="D174" s="58"/>
      <c r="E174" s="55"/>
      <c r="F174" s="23">
        <f t="shared" si="7"/>
        <v>0</v>
      </c>
    </row>
    <row r="175" spans="1:6" s="37" customFormat="1" ht="17.25" thickBot="1" x14ac:dyDescent="0.35">
      <c r="A175" s="11"/>
      <c r="B175" s="12" t="s">
        <v>237</v>
      </c>
      <c r="C175" s="13"/>
      <c r="D175" s="14"/>
      <c r="E175" s="15"/>
      <c r="F175" s="16">
        <f>SUM(F161:F174)</f>
        <v>0</v>
      </c>
    </row>
    <row r="176" spans="1:6" s="37" customFormat="1" ht="16.5" x14ac:dyDescent="0.3">
      <c r="A176" s="42">
        <v>8.9</v>
      </c>
      <c r="B176" s="46" t="s">
        <v>40</v>
      </c>
      <c r="C176" s="103"/>
      <c r="D176" s="58"/>
      <c r="E176" s="55"/>
      <c r="F176" s="23">
        <f t="shared" ref="F176:F178" si="8">E176*D176</f>
        <v>0</v>
      </c>
    </row>
    <row r="177" spans="1:6" s="37" customFormat="1" ht="16.5" x14ac:dyDescent="0.3">
      <c r="A177" s="53" t="s">
        <v>235</v>
      </c>
      <c r="B177" s="60" t="s">
        <v>106</v>
      </c>
      <c r="C177" s="103" t="s">
        <v>5</v>
      </c>
      <c r="D177" s="54">
        <v>1</v>
      </c>
      <c r="E177" s="55"/>
      <c r="F177" s="23">
        <f t="shared" si="8"/>
        <v>0</v>
      </c>
    </row>
    <row r="178" spans="1:6" s="37" customFormat="1" ht="17.25" thickBot="1" x14ac:dyDescent="0.35">
      <c r="A178" s="49"/>
      <c r="B178" s="46"/>
      <c r="C178" s="103"/>
      <c r="D178" s="54"/>
      <c r="E178" s="55"/>
      <c r="F178" s="23">
        <f t="shared" si="8"/>
        <v>0</v>
      </c>
    </row>
    <row r="179" spans="1:6" s="37" customFormat="1" ht="17.25" thickBot="1" x14ac:dyDescent="0.35">
      <c r="A179" s="11"/>
      <c r="B179" s="12" t="s">
        <v>236</v>
      </c>
      <c r="C179" s="13"/>
      <c r="D179" s="14"/>
      <c r="E179" s="15"/>
      <c r="F179" s="16">
        <f>SUM(F176:F178)</f>
        <v>0</v>
      </c>
    </row>
    <row r="180" spans="1:6" s="37" customFormat="1" ht="16.5" x14ac:dyDescent="0.3">
      <c r="A180" s="94">
        <v>8.1</v>
      </c>
      <c r="B180" s="95" t="s">
        <v>6</v>
      </c>
      <c r="C180" s="103"/>
      <c r="D180" s="58"/>
      <c r="E180" s="61"/>
      <c r="F180" s="23"/>
    </row>
    <row r="181" spans="1:6" s="37" customFormat="1" ht="16.5" x14ac:dyDescent="0.3">
      <c r="A181" s="53"/>
      <c r="B181" s="60"/>
      <c r="C181" s="103"/>
      <c r="D181" s="54"/>
      <c r="E181" s="61"/>
      <c r="F181" s="23"/>
    </row>
    <row r="182" spans="1:6" s="37" customFormat="1" ht="16.5" x14ac:dyDescent="0.3">
      <c r="A182" s="53" t="s">
        <v>238</v>
      </c>
      <c r="B182" s="48" t="s">
        <v>7</v>
      </c>
      <c r="C182" s="56"/>
      <c r="D182" s="54"/>
      <c r="E182" s="55"/>
      <c r="F182" s="23"/>
    </row>
    <row r="183" spans="1:6" s="37" customFormat="1" ht="16.5" x14ac:dyDescent="0.3">
      <c r="A183" s="53" t="s">
        <v>239</v>
      </c>
      <c r="B183" s="48" t="s">
        <v>8</v>
      </c>
      <c r="C183" s="56" t="s">
        <v>3</v>
      </c>
      <c r="D183" s="62">
        <f>1*(D187+D189)</f>
        <v>130</v>
      </c>
      <c r="E183" s="134"/>
      <c r="F183" s="23">
        <f t="shared" ref="F183:F199" si="9">E183*D183</f>
        <v>0</v>
      </c>
    </row>
    <row r="184" spans="1:6" s="37" customFormat="1" ht="16.5" x14ac:dyDescent="0.3">
      <c r="A184" s="53" t="s">
        <v>240</v>
      </c>
      <c r="B184" s="48" t="s">
        <v>107</v>
      </c>
      <c r="C184" s="56" t="s">
        <v>3</v>
      </c>
      <c r="D184" s="62">
        <f>0.49*D183</f>
        <v>63.699999999999996</v>
      </c>
      <c r="E184" s="134"/>
      <c r="F184" s="23">
        <f t="shared" si="9"/>
        <v>0</v>
      </c>
    </row>
    <row r="185" spans="1:6" s="37" customFormat="1" ht="16.5" x14ac:dyDescent="0.3">
      <c r="A185" s="53" t="s">
        <v>241</v>
      </c>
      <c r="B185" s="48" t="s">
        <v>9</v>
      </c>
      <c r="C185" s="56" t="s">
        <v>3</v>
      </c>
      <c r="D185" s="62">
        <f>D183-D184</f>
        <v>66.300000000000011</v>
      </c>
      <c r="E185" s="134"/>
      <c r="F185" s="23">
        <f t="shared" si="9"/>
        <v>0</v>
      </c>
    </row>
    <row r="186" spans="1:6" s="37" customFormat="1" ht="16.5" x14ac:dyDescent="0.3">
      <c r="A186" s="53" t="s">
        <v>242</v>
      </c>
      <c r="B186" s="48" t="s">
        <v>10</v>
      </c>
      <c r="C186" s="103"/>
      <c r="D186" s="54"/>
      <c r="E186" s="134"/>
      <c r="F186" s="23"/>
    </row>
    <row r="187" spans="1:6" s="37" customFormat="1" ht="16.5" x14ac:dyDescent="0.3">
      <c r="A187" s="63"/>
      <c r="B187" s="40" t="s">
        <v>13</v>
      </c>
      <c r="C187" s="56" t="s">
        <v>1</v>
      </c>
      <c r="D187" s="62">
        <v>65</v>
      </c>
      <c r="E187" s="134"/>
      <c r="F187" s="23">
        <f t="shared" si="9"/>
        <v>0</v>
      </c>
    </row>
    <row r="188" spans="1:6" s="37" customFormat="1" ht="16.5" x14ac:dyDescent="0.3">
      <c r="A188" s="63"/>
      <c r="B188" s="40" t="s">
        <v>12</v>
      </c>
      <c r="C188" s="56" t="s">
        <v>1</v>
      </c>
      <c r="D188" s="62">
        <v>0</v>
      </c>
      <c r="E188" s="134"/>
      <c r="F188" s="23"/>
    </row>
    <row r="189" spans="1:6" s="37" customFormat="1" ht="16.5" x14ac:dyDescent="0.3">
      <c r="A189" s="63"/>
      <c r="B189" s="40" t="s">
        <v>30</v>
      </c>
      <c r="C189" s="56" t="s">
        <v>1</v>
      </c>
      <c r="D189" s="62">
        <v>65</v>
      </c>
      <c r="E189" s="134"/>
      <c r="F189" s="23">
        <f t="shared" si="9"/>
        <v>0</v>
      </c>
    </row>
    <row r="190" spans="1:6" s="37" customFormat="1" ht="16.5" x14ac:dyDescent="0.3">
      <c r="A190" s="63"/>
      <c r="B190" s="40" t="s">
        <v>116</v>
      </c>
      <c r="C190" s="56" t="s">
        <v>1</v>
      </c>
      <c r="D190" s="62">
        <v>0</v>
      </c>
      <c r="E190" s="134"/>
      <c r="F190" s="23"/>
    </row>
    <row r="191" spans="1:6" s="37" customFormat="1" ht="16.5" x14ac:dyDescent="0.3">
      <c r="A191" s="53" t="s">
        <v>243</v>
      </c>
      <c r="B191" s="48" t="s">
        <v>11</v>
      </c>
      <c r="C191" s="56" t="s">
        <v>1</v>
      </c>
      <c r="D191" s="62">
        <v>5</v>
      </c>
      <c r="E191" s="134"/>
      <c r="F191" s="23">
        <f t="shared" si="9"/>
        <v>0</v>
      </c>
    </row>
    <row r="192" spans="1:6" s="37" customFormat="1" ht="16.5" x14ac:dyDescent="0.3">
      <c r="A192" s="63"/>
      <c r="B192" s="40"/>
      <c r="C192" s="56"/>
      <c r="D192" s="62"/>
      <c r="E192" s="134"/>
      <c r="F192" s="23"/>
    </row>
    <row r="193" spans="1:6" s="37" customFormat="1" ht="16.5" x14ac:dyDescent="0.3">
      <c r="A193" s="53" t="s">
        <v>244</v>
      </c>
      <c r="B193" s="48" t="s">
        <v>108</v>
      </c>
      <c r="C193" s="56" t="s">
        <v>5</v>
      </c>
      <c r="D193" s="62">
        <v>1</v>
      </c>
      <c r="E193" s="134"/>
      <c r="F193" s="23">
        <f t="shared" si="9"/>
        <v>0</v>
      </c>
    </row>
    <row r="194" spans="1:6" s="37" customFormat="1" ht="16.5" x14ac:dyDescent="0.3">
      <c r="A194" s="63"/>
      <c r="B194" s="40"/>
      <c r="C194" s="56"/>
      <c r="D194" s="62"/>
      <c r="E194" s="134"/>
      <c r="F194" s="23"/>
    </row>
    <row r="195" spans="1:6" s="37" customFormat="1" ht="16.5" x14ac:dyDescent="0.3">
      <c r="A195" s="53" t="s">
        <v>245</v>
      </c>
      <c r="B195" s="40" t="s">
        <v>109</v>
      </c>
      <c r="C195" s="56" t="s">
        <v>4</v>
      </c>
      <c r="D195" s="62">
        <v>1</v>
      </c>
      <c r="E195" s="134"/>
      <c r="F195" s="23">
        <f t="shared" si="9"/>
        <v>0</v>
      </c>
    </row>
    <row r="196" spans="1:6" s="37" customFormat="1" ht="16.5" x14ac:dyDescent="0.3">
      <c r="A196" s="63"/>
      <c r="B196" s="40"/>
      <c r="C196" s="56"/>
      <c r="D196" s="62"/>
      <c r="E196" s="134"/>
      <c r="F196" s="23"/>
    </row>
    <row r="197" spans="1:6" s="37" customFormat="1" ht="16.5" x14ac:dyDescent="0.3">
      <c r="A197" s="53" t="s">
        <v>246</v>
      </c>
      <c r="B197" s="40" t="s">
        <v>41</v>
      </c>
      <c r="C197" s="56" t="s">
        <v>4</v>
      </c>
      <c r="D197" s="62">
        <v>3</v>
      </c>
      <c r="E197" s="134"/>
      <c r="F197" s="23">
        <f t="shared" si="9"/>
        <v>0</v>
      </c>
    </row>
    <row r="198" spans="1:6" s="37" customFormat="1" ht="16.5" x14ac:dyDescent="0.3">
      <c r="A198" s="63"/>
      <c r="B198" s="40"/>
      <c r="C198" s="56"/>
      <c r="D198" s="62"/>
      <c r="E198" s="134"/>
      <c r="F198" s="23"/>
    </row>
    <row r="199" spans="1:6" s="37" customFormat="1" ht="16.5" x14ac:dyDescent="0.3">
      <c r="A199" s="53" t="s">
        <v>247</v>
      </c>
      <c r="B199" s="40" t="s">
        <v>248</v>
      </c>
      <c r="C199" s="56" t="s">
        <v>4</v>
      </c>
      <c r="D199" s="62">
        <v>3</v>
      </c>
      <c r="E199" s="134"/>
      <c r="F199" s="23">
        <f t="shared" si="9"/>
        <v>0</v>
      </c>
    </row>
    <row r="200" spans="1:6" s="37" customFormat="1" ht="17.25" thickBot="1" x14ac:dyDescent="0.35">
      <c r="A200" s="53"/>
      <c r="B200" s="40"/>
      <c r="C200" s="56"/>
      <c r="D200" s="62"/>
      <c r="E200" s="55"/>
      <c r="F200" s="23"/>
    </row>
    <row r="201" spans="1:6" s="37" customFormat="1" ht="17.25" thickBot="1" x14ac:dyDescent="0.35">
      <c r="A201" s="11"/>
      <c r="B201" s="12" t="s">
        <v>252</v>
      </c>
      <c r="C201" s="13"/>
      <c r="D201" s="14"/>
      <c r="E201" s="15"/>
      <c r="F201" s="16">
        <f>SUM(F180:F200)</f>
        <v>0</v>
      </c>
    </row>
    <row r="202" spans="1:6" s="37" customFormat="1" ht="16.5" x14ac:dyDescent="0.3">
      <c r="A202" s="53">
        <v>8.11</v>
      </c>
      <c r="B202" s="59" t="s">
        <v>118</v>
      </c>
      <c r="C202" s="18"/>
      <c r="D202" s="98"/>
      <c r="E202" s="19"/>
      <c r="F202" s="23"/>
    </row>
    <row r="203" spans="1:6" s="37" customFormat="1" ht="16.5" x14ac:dyDescent="0.3">
      <c r="A203" s="53" t="s">
        <v>249</v>
      </c>
      <c r="B203" s="40" t="s">
        <v>117</v>
      </c>
      <c r="C203" s="56"/>
      <c r="D203" s="62"/>
      <c r="E203" s="55"/>
      <c r="F203" s="23"/>
    </row>
    <row r="204" spans="1:6" s="37" customFormat="1" ht="16.5" x14ac:dyDescent="0.3">
      <c r="A204" s="53"/>
      <c r="B204" s="40" t="s">
        <v>120</v>
      </c>
      <c r="C204" s="56" t="s">
        <v>4</v>
      </c>
      <c r="D204" s="62">
        <v>1</v>
      </c>
      <c r="E204" s="55"/>
      <c r="F204" s="23">
        <f t="shared" ref="F204:F210" si="10">E204*D204</f>
        <v>0</v>
      </c>
    </row>
    <row r="205" spans="1:6" s="37" customFormat="1" ht="16.5" x14ac:dyDescent="0.3">
      <c r="A205" s="53"/>
      <c r="B205" s="40" t="s">
        <v>121</v>
      </c>
      <c r="C205" s="56" t="s">
        <v>4</v>
      </c>
      <c r="D205" s="62">
        <v>2</v>
      </c>
      <c r="E205" s="55"/>
      <c r="F205" s="23">
        <f t="shared" si="10"/>
        <v>0</v>
      </c>
    </row>
    <row r="206" spans="1:6" s="37" customFormat="1" ht="16.5" x14ac:dyDescent="0.3">
      <c r="A206" s="53"/>
      <c r="B206" s="40"/>
      <c r="C206" s="56"/>
      <c r="D206" s="62"/>
      <c r="E206" s="55"/>
      <c r="F206" s="23"/>
    </row>
    <row r="207" spans="1:6" s="37" customFormat="1" ht="16.5" x14ac:dyDescent="0.3">
      <c r="A207" s="53" t="s">
        <v>250</v>
      </c>
      <c r="B207" s="40" t="s">
        <v>158</v>
      </c>
      <c r="C207" s="18"/>
      <c r="D207" s="98"/>
      <c r="E207" s="19"/>
      <c r="F207" s="23"/>
    </row>
    <row r="208" spans="1:6" s="37" customFormat="1" ht="16.5" x14ac:dyDescent="0.3">
      <c r="A208" s="53"/>
      <c r="B208" s="40" t="s">
        <v>312</v>
      </c>
      <c r="C208" s="18" t="s">
        <v>4</v>
      </c>
      <c r="D208" s="98">
        <v>3</v>
      </c>
      <c r="E208" s="19"/>
      <c r="F208" s="23">
        <f t="shared" ref="F208" si="11">E208*D208</f>
        <v>0</v>
      </c>
    </row>
    <row r="209" spans="1:6" s="37" customFormat="1" ht="16.5" x14ac:dyDescent="0.3">
      <c r="A209" s="53"/>
      <c r="B209" s="40" t="s">
        <v>313</v>
      </c>
      <c r="C209" s="18" t="s">
        <v>4</v>
      </c>
      <c r="D209" s="98">
        <v>1</v>
      </c>
      <c r="E209" s="19"/>
      <c r="F209" s="23">
        <f t="shared" ref="F209" si="12">E209*D209</f>
        <v>0</v>
      </c>
    </row>
    <row r="210" spans="1:6" s="37" customFormat="1" ht="16.5" x14ac:dyDescent="0.3">
      <c r="A210" s="53" t="s">
        <v>251</v>
      </c>
      <c r="B210" s="40" t="s">
        <v>119</v>
      </c>
      <c r="C210" s="56" t="s">
        <v>5</v>
      </c>
      <c r="D210" s="62">
        <v>1</v>
      </c>
      <c r="E210" s="55"/>
      <c r="F210" s="23">
        <f t="shared" si="10"/>
        <v>0</v>
      </c>
    </row>
    <row r="211" spans="1:6" s="37" customFormat="1" ht="17.25" thickBot="1" x14ac:dyDescent="0.35">
      <c r="A211" s="53"/>
      <c r="B211" s="17"/>
      <c r="C211" s="18"/>
      <c r="D211" s="98"/>
      <c r="E211" s="19"/>
      <c r="F211" s="23"/>
    </row>
    <row r="212" spans="1:6" s="37" customFormat="1" ht="17.25" thickBot="1" x14ac:dyDescent="0.35">
      <c r="A212" s="11"/>
      <c r="B212" s="12" t="s">
        <v>280</v>
      </c>
      <c r="C212" s="13"/>
      <c r="D212" s="14"/>
      <c r="E212" s="15"/>
      <c r="F212" s="16">
        <f>SUM(F202:F211)</f>
        <v>0</v>
      </c>
    </row>
    <row r="213" spans="1:6" s="37" customFormat="1" ht="15.75" customHeight="1" x14ac:dyDescent="0.3">
      <c r="A213" s="49">
        <v>8.1199999999999992</v>
      </c>
      <c r="B213" s="64" t="s">
        <v>110</v>
      </c>
      <c r="C213" s="103"/>
      <c r="D213" s="54"/>
      <c r="E213" s="55"/>
      <c r="F213" s="23"/>
    </row>
    <row r="214" spans="1:6" s="37" customFormat="1" ht="16.5" x14ac:dyDescent="0.3">
      <c r="A214" s="104" t="s">
        <v>253</v>
      </c>
      <c r="B214" s="40" t="s">
        <v>111</v>
      </c>
      <c r="C214" s="56"/>
      <c r="D214" s="65"/>
      <c r="E214" s="19"/>
      <c r="F214" s="23"/>
    </row>
    <row r="215" spans="1:6" s="37" customFormat="1" ht="16.5" x14ac:dyDescent="0.3">
      <c r="A215" s="104" t="s">
        <v>254</v>
      </c>
      <c r="B215" s="40" t="s">
        <v>112</v>
      </c>
      <c r="C215" s="40"/>
      <c r="D215" s="65"/>
      <c r="E215" s="19"/>
      <c r="F215" s="23">
        <f t="shared" ref="F215:F228" si="13">E215*D215</f>
        <v>0</v>
      </c>
    </row>
    <row r="216" spans="1:6" s="37" customFormat="1" ht="16.5" x14ac:dyDescent="0.3">
      <c r="A216" s="104"/>
      <c r="B216" s="40" t="s">
        <v>140</v>
      </c>
      <c r="C216" s="40" t="s">
        <v>1</v>
      </c>
      <c r="D216" s="55">
        <v>50</v>
      </c>
      <c r="E216" s="19"/>
      <c r="F216" s="23">
        <f t="shared" si="13"/>
        <v>0</v>
      </c>
    </row>
    <row r="217" spans="1:6" s="37" customFormat="1" ht="16.5" x14ac:dyDescent="0.3">
      <c r="A217" s="63"/>
      <c r="B217" s="40" t="s">
        <v>141</v>
      </c>
      <c r="C217" s="40" t="s">
        <v>1</v>
      </c>
      <c r="D217" s="55">
        <v>60</v>
      </c>
      <c r="E217" s="19"/>
      <c r="F217" s="23">
        <f t="shared" si="13"/>
        <v>0</v>
      </c>
    </row>
    <row r="218" spans="1:6" s="37" customFormat="1" ht="16.5" x14ac:dyDescent="0.3">
      <c r="A218" s="63"/>
      <c r="B218" s="40" t="s">
        <v>142</v>
      </c>
      <c r="C218" s="40" t="s">
        <v>1</v>
      </c>
      <c r="D218" s="55"/>
      <c r="E218" s="19"/>
      <c r="F218" s="23">
        <f t="shared" si="13"/>
        <v>0</v>
      </c>
    </row>
    <row r="219" spans="1:6" s="37" customFormat="1" ht="16.5" x14ac:dyDescent="0.3">
      <c r="A219" s="63"/>
      <c r="B219" s="40"/>
      <c r="C219" s="40"/>
      <c r="D219" s="55"/>
      <c r="E219" s="19"/>
      <c r="F219" s="23"/>
    </row>
    <row r="220" spans="1:6" s="37" customFormat="1" ht="16.5" x14ac:dyDescent="0.3">
      <c r="A220" s="104" t="s">
        <v>255</v>
      </c>
      <c r="B220" s="40" t="s">
        <v>122</v>
      </c>
      <c r="C220" s="40"/>
      <c r="D220" s="55"/>
      <c r="E220" s="19"/>
      <c r="F220" s="23">
        <f t="shared" si="13"/>
        <v>0</v>
      </c>
    </row>
    <row r="221" spans="1:6" s="37" customFormat="1" ht="16.5" x14ac:dyDescent="0.3">
      <c r="A221" s="63"/>
      <c r="B221" s="40" t="s">
        <v>129</v>
      </c>
      <c r="C221" s="40" t="s">
        <v>1</v>
      </c>
      <c r="D221" s="55">
        <v>0</v>
      </c>
      <c r="E221" s="19"/>
      <c r="F221" s="23">
        <f t="shared" si="13"/>
        <v>0</v>
      </c>
    </row>
    <row r="222" spans="1:6" s="37" customFormat="1" ht="16.5" x14ac:dyDescent="0.3">
      <c r="A222" s="63"/>
      <c r="B222" s="40" t="s">
        <v>128</v>
      </c>
      <c r="C222" s="40" t="s">
        <v>1</v>
      </c>
      <c r="D222" s="55">
        <v>0</v>
      </c>
      <c r="E222" s="19"/>
      <c r="F222" s="23">
        <f t="shared" si="13"/>
        <v>0</v>
      </c>
    </row>
    <row r="223" spans="1:6" s="37" customFormat="1" ht="16.5" x14ac:dyDescent="0.3">
      <c r="A223" s="63"/>
      <c r="B223" s="40" t="s">
        <v>130</v>
      </c>
      <c r="C223" s="40" t="s">
        <v>1</v>
      </c>
      <c r="D223" s="55">
        <v>0</v>
      </c>
      <c r="E223" s="19"/>
      <c r="F223" s="23">
        <f t="shared" si="13"/>
        <v>0</v>
      </c>
    </row>
    <row r="224" spans="1:6" s="37" customFormat="1" ht="16.5" x14ac:dyDescent="0.3">
      <c r="A224" s="63"/>
      <c r="B224" s="40" t="s">
        <v>131</v>
      </c>
      <c r="C224" s="40" t="s">
        <v>1</v>
      </c>
      <c r="D224" s="55">
        <v>155</v>
      </c>
      <c r="E224" s="19"/>
      <c r="F224" s="23">
        <f t="shared" si="13"/>
        <v>0</v>
      </c>
    </row>
    <row r="225" spans="1:6" s="37" customFormat="1" ht="16.5" x14ac:dyDescent="0.3">
      <c r="A225" s="63"/>
      <c r="B225" s="40" t="s">
        <v>132</v>
      </c>
      <c r="C225" s="40" t="s">
        <v>1</v>
      </c>
      <c r="D225" s="55"/>
      <c r="E225" s="19"/>
      <c r="F225" s="23">
        <f t="shared" si="13"/>
        <v>0</v>
      </c>
    </row>
    <row r="226" spans="1:6" s="37" customFormat="1" ht="16.5" x14ac:dyDescent="0.3">
      <c r="A226" s="63"/>
      <c r="B226" s="40" t="s">
        <v>143</v>
      </c>
      <c r="C226" s="40" t="s">
        <v>1</v>
      </c>
      <c r="D226" s="55"/>
      <c r="E226" s="19"/>
      <c r="F226" s="23">
        <f t="shared" si="13"/>
        <v>0</v>
      </c>
    </row>
    <row r="227" spans="1:6" s="37" customFormat="1" ht="16.5" x14ac:dyDescent="0.3">
      <c r="A227" s="49"/>
      <c r="B227" s="40"/>
      <c r="C227" s="40"/>
      <c r="D227" s="55"/>
      <c r="E227" s="19"/>
      <c r="F227" s="23"/>
    </row>
    <row r="228" spans="1:6" s="37" customFormat="1" ht="17.25" thickBot="1" x14ac:dyDescent="0.35">
      <c r="A228" s="49" t="s">
        <v>256</v>
      </c>
      <c r="B228" s="40" t="s">
        <v>123</v>
      </c>
      <c r="C228" s="40" t="s">
        <v>1</v>
      </c>
      <c r="D228" s="55">
        <v>240</v>
      </c>
      <c r="E228" s="19"/>
      <c r="F228" s="23">
        <f t="shared" si="13"/>
        <v>0</v>
      </c>
    </row>
    <row r="229" spans="1:6" s="37" customFormat="1" ht="17.25" thickBot="1" x14ac:dyDescent="0.35">
      <c r="A229" s="11"/>
      <c r="B229" s="12" t="s">
        <v>281</v>
      </c>
      <c r="C229" s="13"/>
      <c r="D229" s="14"/>
      <c r="E229" s="15"/>
      <c r="F229" s="16">
        <f>SUM(F213:F228)</f>
        <v>0</v>
      </c>
    </row>
    <row r="230" spans="1:6" s="37" customFormat="1" ht="16.5" x14ac:dyDescent="0.3">
      <c r="A230" s="66">
        <v>8.1300000000000008</v>
      </c>
      <c r="B230" s="59" t="s">
        <v>124</v>
      </c>
      <c r="C230" s="40"/>
      <c r="D230" s="55"/>
      <c r="E230" s="19"/>
      <c r="F230" s="23"/>
    </row>
    <row r="231" spans="1:6" s="37" customFormat="1" ht="16.5" x14ac:dyDescent="0.3">
      <c r="A231" s="49" t="s">
        <v>257</v>
      </c>
      <c r="B231" s="40" t="s">
        <v>125</v>
      </c>
      <c r="C231" s="40"/>
      <c r="D231" s="55"/>
      <c r="E231" s="19"/>
      <c r="F231" s="23"/>
    </row>
    <row r="232" spans="1:6" s="37" customFormat="1" ht="16.5" x14ac:dyDescent="0.3">
      <c r="A232" s="49"/>
      <c r="B232" s="40" t="s">
        <v>43</v>
      </c>
      <c r="C232" s="40" t="s">
        <v>1</v>
      </c>
      <c r="D232" s="55"/>
      <c r="E232" s="19"/>
      <c r="F232" s="23">
        <f t="shared" ref="F232:F241" si="14">E232*D232</f>
        <v>0</v>
      </c>
    </row>
    <row r="233" spans="1:6" s="37" customFormat="1" ht="16.5" x14ac:dyDescent="0.3">
      <c r="A233" s="49"/>
      <c r="B233" s="40" t="s">
        <v>44</v>
      </c>
      <c r="C233" s="40" t="s">
        <v>1</v>
      </c>
      <c r="D233" s="55">
        <v>240</v>
      </c>
      <c r="E233" s="19"/>
      <c r="F233" s="23">
        <f t="shared" si="14"/>
        <v>0</v>
      </c>
    </row>
    <row r="234" spans="1:6" s="37" customFormat="1" ht="16.5" x14ac:dyDescent="0.3">
      <c r="A234" s="49" t="s">
        <v>258</v>
      </c>
      <c r="B234" s="40" t="s">
        <v>126</v>
      </c>
      <c r="C234" s="40"/>
      <c r="D234" s="55"/>
      <c r="E234" s="19"/>
      <c r="F234" s="23"/>
    </row>
    <row r="235" spans="1:6" s="37" customFormat="1" ht="16.5" x14ac:dyDescent="0.3">
      <c r="A235" s="49" t="s">
        <v>259</v>
      </c>
      <c r="B235" s="40" t="s">
        <v>133</v>
      </c>
      <c r="C235" s="40" t="s">
        <v>5</v>
      </c>
      <c r="D235" s="55">
        <v>5</v>
      </c>
      <c r="E235" s="19"/>
      <c r="F235" s="23">
        <f t="shared" si="14"/>
        <v>0</v>
      </c>
    </row>
    <row r="236" spans="1:6" s="37" customFormat="1" ht="16.5" x14ac:dyDescent="0.3">
      <c r="A236" s="49" t="s">
        <v>260</v>
      </c>
      <c r="B236" s="40" t="s">
        <v>134</v>
      </c>
      <c r="C236" s="40" t="s">
        <v>5</v>
      </c>
      <c r="D236" s="55">
        <v>5</v>
      </c>
      <c r="E236" s="19"/>
      <c r="F236" s="23">
        <f t="shared" si="14"/>
        <v>0</v>
      </c>
    </row>
    <row r="237" spans="1:6" s="37" customFormat="1" ht="16.5" x14ac:dyDescent="0.3">
      <c r="A237" s="49" t="s">
        <v>261</v>
      </c>
      <c r="B237" s="40" t="s">
        <v>135</v>
      </c>
      <c r="C237" s="40" t="s">
        <v>5</v>
      </c>
      <c r="D237" s="55">
        <v>6</v>
      </c>
      <c r="E237" s="19"/>
      <c r="F237" s="23">
        <f t="shared" si="14"/>
        <v>0</v>
      </c>
    </row>
    <row r="238" spans="1:6" s="37" customFormat="1" ht="16.5" x14ac:dyDescent="0.3">
      <c r="A238" s="49" t="s">
        <v>262</v>
      </c>
      <c r="B238" s="40" t="s">
        <v>136</v>
      </c>
      <c r="C238" s="40" t="s">
        <v>5</v>
      </c>
      <c r="D238" s="55">
        <v>2</v>
      </c>
      <c r="E238" s="19"/>
      <c r="F238" s="23">
        <f t="shared" si="14"/>
        <v>0</v>
      </c>
    </row>
    <row r="239" spans="1:6" s="37" customFormat="1" ht="16.5" x14ac:dyDescent="0.3">
      <c r="A239" s="49" t="s">
        <v>263</v>
      </c>
      <c r="B239" s="40" t="s">
        <v>137</v>
      </c>
      <c r="C239" s="40" t="s">
        <v>5</v>
      </c>
      <c r="D239" s="55">
        <v>2</v>
      </c>
      <c r="E239" s="19"/>
      <c r="F239" s="23">
        <f t="shared" si="14"/>
        <v>0</v>
      </c>
    </row>
    <row r="240" spans="1:6" s="37" customFormat="1" ht="16.5" x14ac:dyDescent="0.3">
      <c r="A240" s="49" t="s">
        <v>264</v>
      </c>
      <c r="B240" s="40" t="s">
        <v>138</v>
      </c>
      <c r="C240" s="40" t="s">
        <v>5</v>
      </c>
      <c r="D240" s="55">
        <v>5</v>
      </c>
      <c r="E240" s="19"/>
      <c r="F240" s="23">
        <f t="shared" si="14"/>
        <v>0</v>
      </c>
    </row>
    <row r="241" spans="1:6" s="37" customFormat="1" ht="17.25" thickBot="1" x14ac:dyDescent="0.35">
      <c r="A241" s="49" t="s">
        <v>265</v>
      </c>
      <c r="B241" s="40" t="s">
        <v>139</v>
      </c>
      <c r="C241" s="40" t="s">
        <v>5</v>
      </c>
      <c r="D241" s="55">
        <v>5</v>
      </c>
      <c r="E241" s="19"/>
      <c r="F241" s="23">
        <f t="shared" si="14"/>
        <v>0</v>
      </c>
    </row>
    <row r="242" spans="1:6" s="37" customFormat="1" ht="17.25" thickBot="1" x14ac:dyDescent="0.35">
      <c r="A242" s="11"/>
      <c r="B242" s="12" t="s">
        <v>282</v>
      </c>
      <c r="C242" s="13"/>
      <c r="D242" s="14"/>
      <c r="E242" s="15"/>
      <c r="F242" s="16">
        <f>SUM(F230:F241)</f>
        <v>0</v>
      </c>
    </row>
    <row r="243" spans="1:6" s="37" customFormat="1" ht="16.5" x14ac:dyDescent="0.3">
      <c r="A243" s="67">
        <v>8.14</v>
      </c>
      <c r="B243" s="59" t="s">
        <v>154</v>
      </c>
      <c r="C243" s="40"/>
      <c r="D243" s="55"/>
      <c r="E243" s="19"/>
      <c r="F243" s="23"/>
    </row>
    <row r="244" spans="1:6" s="37" customFormat="1" ht="16.5" x14ac:dyDescent="0.3">
      <c r="A244" s="49" t="s">
        <v>266</v>
      </c>
      <c r="B244" s="40" t="s">
        <v>127</v>
      </c>
      <c r="C244" s="40" t="s">
        <v>5</v>
      </c>
      <c r="D244" s="55">
        <v>1</v>
      </c>
      <c r="E244" s="19"/>
      <c r="F244" s="23">
        <f t="shared" ref="F244:F247" si="15">E244*D244</f>
        <v>0</v>
      </c>
    </row>
    <row r="245" spans="1:6" s="37" customFormat="1" ht="25.5" x14ac:dyDescent="0.3">
      <c r="A245" s="49" t="s">
        <v>267</v>
      </c>
      <c r="B245" s="40" t="s">
        <v>308</v>
      </c>
      <c r="C245" s="40" t="s">
        <v>5</v>
      </c>
      <c r="D245" s="55">
        <v>4</v>
      </c>
      <c r="E245" s="19"/>
      <c r="F245" s="23">
        <f t="shared" si="15"/>
        <v>0</v>
      </c>
    </row>
    <row r="246" spans="1:6" s="37" customFormat="1" ht="16.5" x14ac:dyDescent="0.3">
      <c r="A246" s="49" t="s">
        <v>268</v>
      </c>
      <c r="B246" s="40" t="s">
        <v>144</v>
      </c>
      <c r="C246" s="40" t="s">
        <v>0</v>
      </c>
      <c r="D246" s="55">
        <v>1</v>
      </c>
      <c r="E246" s="19"/>
      <c r="F246" s="23">
        <f t="shared" si="15"/>
        <v>0</v>
      </c>
    </row>
    <row r="247" spans="1:6" s="37" customFormat="1" ht="17.25" thickBot="1" x14ac:dyDescent="0.35">
      <c r="A247" s="49" t="s">
        <v>269</v>
      </c>
      <c r="B247" s="40" t="s">
        <v>145</v>
      </c>
      <c r="C247" s="40" t="s">
        <v>0</v>
      </c>
      <c r="D247" s="55">
        <v>1</v>
      </c>
      <c r="E247" s="19"/>
      <c r="F247" s="23">
        <f t="shared" si="15"/>
        <v>0</v>
      </c>
    </row>
    <row r="248" spans="1:6" s="37" customFormat="1" ht="17.25" thickBot="1" x14ac:dyDescent="0.35">
      <c r="A248" s="11"/>
      <c r="B248" s="12" t="s">
        <v>283</v>
      </c>
      <c r="C248" s="13"/>
      <c r="D248" s="14"/>
      <c r="E248" s="15"/>
      <c r="F248" s="16">
        <f>SUM(F243:F247)</f>
        <v>0</v>
      </c>
    </row>
    <row r="249" spans="1:6" s="37" customFormat="1" ht="16.5" x14ac:dyDescent="0.3">
      <c r="A249" s="67">
        <v>8.15</v>
      </c>
      <c r="B249" s="59" t="s">
        <v>310</v>
      </c>
      <c r="C249" s="40"/>
      <c r="D249" s="55"/>
      <c r="E249" s="65"/>
      <c r="F249" s="23"/>
    </row>
    <row r="250" spans="1:6" s="37" customFormat="1" ht="16.5" x14ac:dyDescent="0.3">
      <c r="A250" s="49" t="s">
        <v>270</v>
      </c>
      <c r="B250" s="40" t="s">
        <v>146</v>
      </c>
      <c r="C250" s="40" t="s">
        <v>3</v>
      </c>
      <c r="D250" s="55">
        <v>190</v>
      </c>
      <c r="E250" s="19"/>
      <c r="F250" s="23">
        <f t="shared" ref="F250:F255" si="16">E250*D250</f>
        <v>0</v>
      </c>
    </row>
    <row r="251" spans="1:6" s="37" customFormat="1" ht="16.5" x14ac:dyDescent="0.3">
      <c r="A251" s="49" t="s">
        <v>271</v>
      </c>
      <c r="B251" s="40" t="s">
        <v>147</v>
      </c>
      <c r="C251" s="40" t="s">
        <v>3</v>
      </c>
      <c r="D251" s="55"/>
      <c r="E251" s="19"/>
      <c r="F251" s="23"/>
    </row>
    <row r="252" spans="1:6" s="37" customFormat="1" ht="16.5" x14ac:dyDescent="0.3">
      <c r="A252" s="49" t="s">
        <v>272</v>
      </c>
      <c r="B252" s="40" t="s">
        <v>148</v>
      </c>
      <c r="C252" s="40"/>
      <c r="D252" s="55"/>
      <c r="E252" s="19"/>
      <c r="F252" s="23"/>
    </row>
    <row r="253" spans="1:6" s="37" customFormat="1" ht="16.5" x14ac:dyDescent="0.3">
      <c r="A253" s="49"/>
      <c r="B253" s="40" t="s">
        <v>149</v>
      </c>
      <c r="C253" s="40" t="s">
        <v>1</v>
      </c>
      <c r="D253" s="55">
        <v>150</v>
      </c>
      <c r="E253" s="19"/>
      <c r="F253" s="23">
        <f t="shared" si="16"/>
        <v>0</v>
      </c>
    </row>
    <row r="254" spans="1:6" s="37" customFormat="1" ht="16.5" x14ac:dyDescent="0.3">
      <c r="A254" s="49"/>
      <c r="B254" s="40" t="s">
        <v>150</v>
      </c>
      <c r="C254" s="40" t="s">
        <v>1</v>
      </c>
      <c r="D254" s="55">
        <v>250</v>
      </c>
      <c r="E254" s="19"/>
      <c r="F254" s="23">
        <f t="shared" si="16"/>
        <v>0</v>
      </c>
    </row>
    <row r="255" spans="1:6" s="37" customFormat="1" ht="17.25" thickBot="1" x14ac:dyDescent="0.35">
      <c r="A255" s="49" t="s">
        <v>273</v>
      </c>
      <c r="B255" s="40" t="s">
        <v>151</v>
      </c>
      <c r="C255" s="40" t="s">
        <v>1</v>
      </c>
      <c r="D255" s="55">
        <v>250</v>
      </c>
      <c r="E255" s="19"/>
      <c r="F255" s="23">
        <f t="shared" si="16"/>
        <v>0</v>
      </c>
    </row>
    <row r="256" spans="1:6" s="37" customFormat="1" ht="17.25" thickBot="1" x14ac:dyDescent="0.35">
      <c r="A256" s="11"/>
      <c r="B256" s="12" t="s">
        <v>279</v>
      </c>
      <c r="C256" s="13"/>
      <c r="D256" s="14"/>
      <c r="E256" s="15"/>
      <c r="F256" s="16">
        <f>SUM(F249:F255)</f>
        <v>0</v>
      </c>
    </row>
    <row r="257" spans="1:6" s="37" customFormat="1" ht="16.5" x14ac:dyDescent="0.3">
      <c r="A257" s="49"/>
      <c r="B257" s="40"/>
      <c r="C257" s="40"/>
      <c r="D257" s="55"/>
      <c r="E257" s="65"/>
      <c r="F257" s="23"/>
    </row>
    <row r="258" spans="1:6" s="37" customFormat="1" ht="16.5" x14ac:dyDescent="0.3">
      <c r="A258" s="67">
        <v>8.16</v>
      </c>
      <c r="B258" s="59" t="s">
        <v>284</v>
      </c>
      <c r="C258" s="40"/>
      <c r="D258" s="55"/>
      <c r="E258" s="19"/>
      <c r="F258" s="23"/>
    </row>
    <row r="259" spans="1:6" s="37" customFormat="1" ht="16.5" x14ac:dyDescent="0.3">
      <c r="A259" s="49" t="s">
        <v>274</v>
      </c>
      <c r="B259" s="40" t="s">
        <v>152</v>
      </c>
      <c r="C259" s="40" t="s">
        <v>0</v>
      </c>
      <c r="D259" s="55"/>
      <c r="E259" s="19"/>
      <c r="F259" s="23">
        <f t="shared" ref="F259:F261" si="17">E259*D259</f>
        <v>0</v>
      </c>
    </row>
    <row r="260" spans="1:6" s="37" customFormat="1" ht="16.5" x14ac:dyDescent="0.3">
      <c r="A260" s="49" t="s">
        <v>275</v>
      </c>
      <c r="B260" s="40" t="s">
        <v>153</v>
      </c>
      <c r="C260" s="40" t="s">
        <v>0</v>
      </c>
      <c r="D260" s="55">
        <v>10</v>
      </c>
      <c r="E260" s="19"/>
      <c r="F260" s="23">
        <f t="shared" si="17"/>
        <v>0</v>
      </c>
    </row>
    <row r="261" spans="1:6" s="37" customFormat="1" ht="17.25" thickBot="1" x14ac:dyDescent="0.35">
      <c r="A261" s="63"/>
      <c r="B261" s="40"/>
      <c r="C261" s="40"/>
      <c r="D261" s="55"/>
      <c r="E261" s="19"/>
      <c r="F261" s="23">
        <f t="shared" si="17"/>
        <v>0</v>
      </c>
    </row>
    <row r="262" spans="1:6" s="37" customFormat="1" ht="17.25" thickBot="1" x14ac:dyDescent="0.35">
      <c r="A262" s="11"/>
      <c r="B262" s="12" t="s">
        <v>285</v>
      </c>
      <c r="C262" s="13"/>
      <c r="D262" s="14"/>
      <c r="E262" s="15"/>
      <c r="F262" s="16">
        <f>SUM(F257:F261)</f>
        <v>0</v>
      </c>
    </row>
    <row r="263" spans="1:6" s="37" customFormat="1" ht="16.5" x14ac:dyDescent="0.3">
      <c r="A263" s="105"/>
      <c r="B263" s="117"/>
      <c r="C263" s="118"/>
      <c r="D263" s="119"/>
      <c r="E263" s="120"/>
      <c r="F263" s="120"/>
    </row>
    <row r="264" spans="1:6" s="37" customFormat="1" ht="16.5" x14ac:dyDescent="0.3">
      <c r="A264" s="116" t="s">
        <v>294</v>
      </c>
      <c r="B264" s="121"/>
      <c r="C264" s="122"/>
      <c r="D264" s="123"/>
      <c r="E264" s="124"/>
      <c r="F264" s="124"/>
    </row>
    <row r="265" spans="1:6" s="37" customFormat="1" ht="16.5" x14ac:dyDescent="0.3">
      <c r="A265" s="106"/>
      <c r="B265" s="107"/>
      <c r="C265" s="108"/>
      <c r="D265" s="109"/>
      <c r="E265" s="110"/>
      <c r="F265" s="110"/>
    </row>
    <row r="266" spans="1:6" s="37" customFormat="1" ht="17.25" thickBot="1" x14ac:dyDescent="0.35">
      <c r="A266" s="111"/>
      <c r="B266" s="112"/>
      <c r="C266" s="113"/>
      <c r="D266" s="114"/>
      <c r="E266" s="115"/>
      <c r="F266" s="115"/>
    </row>
    <row r="267" spans="1:6" s="37" customFormat="1" ht="16.5" x14ac:dyDescent="0.3">
      <c r="A267" s="142" t="s">
        <v>277</v>
      </c>
      <c r="B267" s="143"/>
      <c r="C267" s="143"/>
      <c r="D267" s="143"/>
      <c r="E267" s="144"/>
      <c r="F267" s="68">
        <f>F262++F256+F248+F242+F229+F212+F201+F179+F175+F160+F137+F114+F107+F70+F45+F39</f>
        <v>0</v>
      </c>
    </row>
    <row r="268" spans="1:6" s="37" customFormat="1" ht="16.5" x14ac:dyDescent="0.3">
      <c r="A268" s="145" t="s">
        <v>276</v>
      </c>
      <c r="B268" s="146"/>
      <c r="C268" s="146"/>
      <c r="D268" s="146"/>
      <c r="E268" s="147"/>
      <c r="F268" s="69">
        <f>ROUND(F267*0.05,0)</f>
        <v>0</v>
      </c>
    </row>
    <row r="269" spans="1:6" s="37" customFormat="1" ht="17.25" thickBot="1" x14ac:dyDescent="0.35">
      <c r="A269" s="148" t="s">
        <v>278</v>
      </c>
      <c r="B269" s="149"/>
      <c r="C269" s="149"/>
      <c r="D269" s="149"/>
      <c r="E269" s="150"/>
      <c r="F269" s="70">
        <f>F268+F267</f>
        <v>0</v>
      </c>
    </row>
    <row r="270" spans="1:6" s="37" customFormat="1" ht="16.5" x14ac:dyDescent="0.3">
      <c r="A270" s="2"/>
      <c r="B270" s="2"/>
      <c r="C270" s="2"/>
      <c r="D270" s="2"/>
      <c r="E270" s="10"/>
      <c r="F270" s="3"/>
    </row>
    <row r="271" spans="1:6" s="37" customFormat="1" ht="16.5" x14ac:dyDescent="0.3">
      <c r="A271" s="2"/>
      <c r="B271" s="2"/>
      <c r="C271" s="2"/>
      <c r="D271" s="2"/>
      <c r="E271" s="10"/>
      <c r="F271" s="3"/>
    </row>
    <row r="272" spans="1:6" s="37" customFormat="1" ht="16.5" x14ac:dyDescent="0.3">
      <c r="A272" s="2"/>
      <c r="B272" s="2"/>
      <c r="C272" s="2"/>
      <c r="D272" s="2"/>
      <c r="E272" s="10"/>
      <c r="F272" s="3"/>
    </row>
    <row r="273" spans="1:6" s="37" customFormat="1" ht="16.5" x14ac:dyDescent="0.3">
      <c r="A273" s="2"/>
      <c r="B273" s="2"/>
      <c r="C273" s="2"/>
      <c r="D273" s="2"/>
      <c r="E273" s="10"/>
      <c r="F273" s="3"/>
    </row>
    <row r="274" spans="1:6" s="37" customFormat="1" ht="16.5" x14ac:dyDescent="0.3">
      <c r="A274" s="2"/>
      <c r="B274" s="2"/>
      <c r="C274" s="2"/>
      <c r="D274" s="2"/>
      <c r="E274" s="10"/>
      <c r="F274" s="3"/>
    </row>
    <row r="275" spans="1:6" s="37" customFormat="1" ht="16.5" x14ac:dyDescent="0.3">
      <c r="A275" s="2"/>
      <c r="B275" s="2"/>
      <c r="C275" s="2"/>
      <c r="D275" s="2"/>
      <c r="E275" s="10"/>
      <c r="F275" s="3"/>
    </row>
    <row r="276" spans="1:6" s="37" customFormat="1" ht="16.5" x14ac:dyDescent="0.3">
      <c r="A276" s="2"/>
      <c r="B276" s="2"/>
      <c r="C276" s="2"/>
      <c r="D276" s="2"/>
      <c r="E276" s="10"/>
      <c r="F276" s="3"/>
    </row>
    <row r="277" spans="1:6" s="37" customFormat="1" ht="16.5" x14ac:dyDescent="0.3">
      <c r="A277" s="2"/>
      <c r="B277" s="2"/>
      <c r="C277" s="2"/>
      <c r="D277" s="2"/>
      <c r="E277" s="10"/>
      <c r="F277" s="3"/>
    </row>
    <row r="278" spans="1:6" s="37" customFormat="1" ht="16.5" x14ac:dyDescent="0.3">
      <c r="A278" s="2"/>
      <c r="B278" s="2"/>
      <c r="C278" s="2"/>
      <c r="D278" s="2"/>
      <c r="E278" s="10"/>
      <c r="F278" s="3"/>
    </row>
    <row r="279" spans="1:6" s="37" customFormat="1" ht="16.5" x14ac:dyDescent="0.3">
      <c r="A279" s="2"/>
      <c r="B279" s="2"/>
      <c r="C279" s="2"/>
      <c r="D279" s="2"/>
      <c r="E279" s="10"/>
      <c r="F279" s="3"/>
    </row>
    <row r="280" spans="1:6" s="37" customFormat="1" ht="16.5" x14ac:dyDescent="0.3">
      <c r="A280" s="2"/>
      <c r="B280" s="2"/>
      <c r="C280" s="2"/>
      <c r="D280" s="2"/>
      <c r="E280" s="10"/>
      <c r="F280" s="3"/>
    </row>
    <row r="281" spans="1:6" s="37" customFormat="1" ht="16.5" x14ac:dyDescent="0.3">
      <c r="A281" s="2"/>
      <c r="B281" s="2"/>
      <c r="C281" s="2"/>
      <c r="D281" s="2"/>
      <c r="E281" s="10"/>
      <c r="F281" s="3"/>
    </row>
    <row r="282" spans="1:6" s="37" customFormat="1" ht="16.5" x14ac:dyDescent="0.3">
      <c r="A282" s="2"/>
      <c r="B282" s="2"/>
      <c r="C282" s="2"/>
      <c r="D282" s="2"/>
      <c r="E282" s="10"/>
      <c r="F282" s="3"/>
    </row>
    <row r="283" spans="1:6" s="37" customFormat="1" ht="16.5" x14ac:dyDescent="0.3">
      <c r="A283" s="2"/>
      <c r="B283" s="2"/>
      <c r="C283" s="2"/>
      <c r="D283" s="2"/>
      <c r="E283" s="10"/>
      <c r="F283" s="3"/>
    </row>
    <row r="284" spans="1:6" s="37" customFormat="1" ht="16.5" x14ac:dyDescent="0.3">
      <c r="A284" s="2"/>
      <c r="B284" s="2"/>
      <c r="C284" s="2"/>
      <c r="D284" s="2"/>
      <c r="E284" s="10"/>
      <c r="F284" s="3"/>
    </row>
    <row r="285" spans="1:6" s="37" customFormat="1" ht="16.5" x14ac:dyDescent="0.3">
      <c r="A285" s="2"/>
      <c r="B285" s="2"/>
      <c r="C285" s="2"/>
      <c r="D285" s="2"/>
      <c r="E285" s="10"/>
      <c r="F285" s="3"/>
    </row>
    <row r="286" spans="1:6" s="37" customFormat="1" ht="16.5" x14ac:dyDescent="0.3">
      <c r="A286" s="2"/>
      <c r="B286" s="2"/>
      <c r="C286" s="2"/>
      <c r="D286" s="2"/>
      <c r="E286" s="10"/>
      <c r="F286" s="3"/>
    </row>
    <row r="287" spans="1:6" s="37" customFormat="1" ht="16.5" x14ac:dyDescent="0.3">
      <c r="A287" s="2"/>
      <c r="B287" s="2"/>
      <c r="C287" s="2"/>
      <c r="D287" s="2"/>
      <c r="E287" s="10"/>
      <c r="F287" s="3"/>
    </row>
    <row r="288" spans="1:6" s="37" customFormat="1" ht="16.5" x14ac:dyDescent="0.3">
      <c r="A288" s="2"/>
      <c r="B288" s="2"/>
      <c r="C288" s="2"/>
      <c r="D288" s="2"/>
      <c r="E288" s="10"/>
      <c r="F288" s="3"/>
    </row>
    <row r="289" spans="1:6" s="37" customFormat="1" ht="16.5" x14ac:dyDescent="0.3">
      <c r="A289" s="2"/>
      <c r="B289" s="2"/>
      <c r="C289" s="2"/>
      <c r="D289" s="2"/>
      <c r="E289" s="10"/>
      <c r="F289" s="3"/>
    </row>
    <row r="290" spans="1:6" s="37" customFormat="1" ht="16.5" x14ac:dyDescent="0.3">
      <c r="A290" s="2"/>
      <c r="B290" s="2"/>
      <c r="C290" s="2"/>
      <c r="D290" s="2"/>
      <c r="E290" s="10"/>
      <c r="F290" s="3"/>
    </row>
    <row r="291" spans="1:6" s="37" customFormat="1" ht="16.5" x14ac:dyDescent="0.3">
      <c r="A291" s="2"/>
      <c r="B291" s="2"/>
      <c r="C291" s="2"/>
      <c r="D291" s="2"/>
      <c r="E291" s="10"/>
      <c r="F291" s="3"/>
    </row>
    <row r="292" spans="1:6" s="37" customFormat="1" ht="16.5" x14ac:dyDescent="0.3">
      <c r="A292" s="2"/>
      <c r="B292" s="2"/>
      <c r="C292" s="2"/>
      <c r="D292" s="2"/>
      <c r="E292" s="10"/>
      <c r="F292" s="3"/>
    </row>
    <row r="293" spans="1:6" s="37" customFormat="1" ht="16.5" x14ac:dyDescent="0.3">
      <c r="A293" s="2"/>
      <c r="B293" s="2"/>
      <c r="C293" s="2"/>
      <c r="D293" s="2"/>
      <c r="E293" s="10"/>
      <c r="F293" s="3"/>
    </row>
    <row r="294" spans="1:6" s="37" customFormat="1" ht="16.5" x14ac:dyDescent="0.3">
      <c r="A294" s="2"/>
      <c r="B294" s="2"/>
      <c r="C294" s="2"/>
      <c r="D294" s="2"/>
      <c r="E294" s="10"/>
      <c r="F294" s="3"/>
    </row>
    <row r="295" spans="1:6" s="37" customFormat="1" ht="16.5" x14ac:dyDescent="0.3">
      <c r="A295" s="2"/>
      <c r="B295" s="2"/>
      <c r="C295" s="2"/>
      <c r="D295" s="2"/>
      <c r="E295" s="10"/>
      <c r="F295" s="3"/>
    </row>
    <row r="296" spans="1:6" s="37" customFormat="1" ht="16.5" x14ac:dyDescent="0.3">
      <c r="A296" s="2"/>
      <c r="B296" s="2"/>
      <c r="C296" s="2"/>
      <c r="D296" s="2"/>
      <c r="E296" s="10"/>
      <c r="F296" s="3"/>
    </row>
    <row r="297" spans="1:6" s="37" customFormat="1" ht="16.5" x14ac:dyDescent="0.3">
      <c r="A297" s="2"/>
      <c r="B297" s="2"/>
      <c r="C297" s="2"/>
      <c r="D297" s="2"/>
      <c r="E297" s="10"/>
      <c r="F297" s="3"/>
    </row>
    <row r="298" spans="1:6" s="37" customFormat="1" ht="16.5" x14ac:dyDescent="0.3">
      <c r="A298" s="2"/>
      <c r="B298" s="2"/>
      <c r="C298" s="2"/>
      <c r="D298" s="2"/>
      <c r="E298" s="10"/>
      <c r="F298" s="3"/>
    </row>
    <row r="299" spans="1:6" s="37" customFormat="1" ht="16.5" x14ac:dyDescent="0.3">
      <c r="A299" s="2"/>
      <c r="B299" s="2"/>
      <c r="C299" s="2"/>
      <c r="D299" s="2"/>
      <c r="E299" s="10"/>
      <c r="F299" s="3"/>
    </row>
    <row r="300" spans="1:6" s="37" customFormat="1" ht="16.5" x14ac:dyDescent="0.3">
      <c r="A300" s="2"/>
      <c r="B300" s="2"/>
      <c r="C300" s="2"/>
      <c r="D300" s="2"/>
      <c r="E300" s="10"/>
      <c r="F300" s="3"/>
    </row>
    <row r="301" spans="1:6" s="37" customFormat="1" ht="16.5" x14ac:dyDescent="0.3">
      <c r="A301" s="2"/>
      <c r="B301" s="2"/>
      <c r="C301" s="2"/>
      <c r="D301" s="2"/>
      <c r="E301" s="10"/>
      <c r="F301" s="3"/>
    </row>
    <row r="302" spans="1:6" s="37" customFormat="1" ht="16.5" x14ac:dyDescent="0.3">
      <c r="A302" s="2"/>
      <c r="B302" s="2"/>
      <c r="C302" s="2"/>
      <c r="D302" s="2"/>
      <c r="E302" s="10"/>
      <c r="F302" s="3"/>
    </row>
    <row r="303" spans="1:6" s="37" customFormat="1" ht="16.5" x14ac:dyDescent="0.3">
      <c r="A303" s="2"/>
      <c r="B303" s="2"/>
      <c r="C303" s="2"/>
      <c r="D303" s="2"/>
      <c r="E303" s="10"/>
      <c r="F303" s="3"/>
    </row>
    <row r="304" spans="1:6" s="37" customFormat="1" ht="16.5" x14ac:dyDescent="0.3">
      <c r="A304" s="2"/>
      <c r="B304" s="2"/>
      <c r="C304" s="2"/>
      <c r="D304" s="2"/>
      <c r="E304" s="10"/>
      <c r="F304" s="3"/>
    </row>
    <row r="305" spans="1:6" s="37" customFormat="1" ht="16.5" x14ac:dyDescent="0.3">
      <c r="A305" s="2"/>
      <c r="B305" s="2"/>
      <c r="C305" s="2"/>
      <c r="D305" s="2"/>
      <c r="E305" s="10"/>
      <c r="F305" s="3"/>
    </row>
    <row r="306" spans="1:6" s="37" customFormat="1" ht="16.5" x14ac:dyDescent="0.3">
      <c r="A306" s="2"/>
      <c r="B306" s="2"/>
      <c r="C306" s="2"/>
      <c r="D306" s="2"/>
      <c r="E306" s="10"/>
      <c r="F306" s="3"/>
    </row>
    <row r="307" spans="1:6" s="37" customFormat="1" ht="16.5" x14ac:dyDescent="0.3">
      <c r="A307" s="2"/>
      <c r="B307" s="2"/>
      <c r="C307" s="2"/>
      <c r="D307" s="2"/>
      <c r="E307" s="10"/>
      <c r="F307" s="3"/>
    </row>
    <row r="308" spans="1:6" s="37" customFormat="1" ht="16.5" x14ac:dyDescent="0.3">
      <c r="A308" s="2"/>
      <c r="B308" s="2"/>
      <c r="C308" s="2"/>
      <c r="D308" s="2"/>
      <c r="E308" s="10"/>
      <c r="F308" s="3"/>
    </row>
    <row r="309" spans="1:6" s="37" customFormat="1" ht="16.5" x14ac:dyDescent="0.3">
      <c r="A309" s="2"/>
      <c r="B309" s="2"/>
      <c r="C309" s="2"/>
      <c r="D309" s="2"/>
      <c r="E309" s="10"/>
      <c r="F309" s="3"/>
    </row>
    <row r="310" spans="1:6" s="37" customFormat="1" ht="16.5" x14ac:dyDescent="0.3">
      <c r="A310" s="2"/>
      <c r="B310" s="2"/>
      <c r="C310" s="2"/>
      <c r="D310" s="2"/>
      <c r="E310" s="10"/>
      <c r="F310" s="3"/>
    </row>
    <row r="311" spans="1:6" s="37" customFormat="1" ht="16.5" x14ac:dyDescent="0.3">
      <c r="A311" s="2"/>
      <c r="B311" s="2"/>
      <c r="C311" s="2"/>
      <c r="D311" s="2"/>
      <c r="E311" s="10"/>
      <c r="F311" s="3"/>
    </row>
    <row r="312" spans="1:6" s="37" customFormat="1" ht="16.5" x14ac:dyDescent="0.3">
      <c r="A312" s="2"/>
      <c r="B312" s="2"/>
      <c r="C312" s="2"/>
      <c r="D312" s="2"/>
      <c r="E312" s="10"/>
      <c r="F312" s="3"/>
    </row>
    <row r="313" spans="1:6" s="37" customFormat="1" ht="16.5" x14ac:dyDescent="0.3">
      <c r="A313" s="2"/>
      <c r="B313" s="2"/>
      <c r="C313" s="2"/>
      <c r="D313" s="2"/>
      <c r="E313" s="10"/>
      <c r="F313" s="3"/>
    </row>
    <row r="314" spans="1:6" s="37" customFormat="1" ht="16.5" x14ac:dyDescent="0.3">
      <c r="A314" s="2"/>
      <c r="B314" s="2"/>
      <c r="C314" s="2"/>
      <c r="D314" s="2"/>
      <c r="E314" s="10"/>
      <c r="F314" s="3"/>
    </row>
    <row r="315" spans="1:6" s="37" customFormat="1" ht="16.5" x14ac:dyDescent="0.3">
      <c r="A315" s="2"/>
      <c r="B315" s="2"/>
      <c r="C315" s="2"/>
      <c r="D315" s="2"/>
      <c r="E315" s="10"/>
      <c r="F315" s="3"/>
    </row>
    <row r="316" spans="1:6" s="37" customFormat="1" ht="16.5" x14ac:dyDescent="0.3">
      <c r="A316" s="2"/>
      <c r="B316" s="2"/>
      <c r="C316" s="2"/>
      <c r="D316" s="2"/>
      <c r="E316" s="10"/>
      <c r="F316" s="3"/>
    </row>
    <row r="317" spans="1:6" s="37" customFormat="1" ht="16.5" x14ac:dyDescent="0.3">
      <c r="A317" s="2"/>
      <c r="B317" s="2"/>
      <c r="C317" s="2"/>
      <c r="D317" s="2"/>
      <c r="E317" s="10"/>
      <c r="F317" s="3"/>
    </row>
    <row r="318" spans="1:6" s="37" customFormat="1" ht="16.5" x14ac:dyDescent="0.3">
      <c r="A318" s="2"/>
      <c r="B318" s="2"/>
      <c r="C318" s="2"/>
      <c r="D318" s="2"/>
      <c r="E318" s="10"/>
      <c r="F318" s="3"/>
    </row>
    <row r="319" spans="1:6" s="37" customFormat="1" ht="16.5" x14ac:dyDescent="0.3">
      <c r="A319" s="2"/>
      <c r="B319" s="2"/>
      <c r="C319" s="2"/>
      <c r="D319" s="2"/>
      <c r="E319" s="10"/>
      <c r="F319" s="3"/>
    </row>
    <row r="320" spans="1:6" s="37" customFormat="1" ht="16.5" x14ac:dyDescent="0.3">
      <c r="A320" s="2"/>
      <c r="B320" s="2"/>
      <c r="C320" s="2"/>
      <c r="D320" s="2"/>
      <c r="E320" s="10"/>
      <c r="F320" s="3"/>
    </row>
    <row r="321" spans="1:6" s="37" customFormat="1" ht="16.5" x14ac:dyDescent="0.3">
      <c r="A321" s="2"/>
      <c r="B321" s="2"/>
      <c r="C321" s="2"/>
      <c r="D321" s="2"/>
      <c r="E321" s="10"/>
      <c r="F321" s="3"/>
    </row>
  </sheetData>
  <mergeCells count="11">
    <mergeCell ref="B23:C23"/>
    <mergeCell ref="A1:D2"/>
    <mergeCell ref="E1:F2"/>
    <mergeCell ref="A4:F4"/>
    <mergeCell ref="B21:C21"/>
    <mergeCell ref="B22:C22"/>
    <mergeCell ref="A267:E267"/>
    <mergeCell ref="A268:E268"/>
    <mergeCell ref="A269:E269"/>
    <mergeCell ref="A26:F27"/>
    <mergeCell ref="A30:F3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3" manualBreakCount="3">
    <brk id="107" max="5" man="1"/>
    <brk id="160" max="5" man="1"/>
    <brk id="212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DQE</vt:lpstr>
      <vt:lpstr>DQE!_Toc209679407</vt:lpstr>
      <vt:lpstr>DQE!_Toc209679408</vt:lpstr>
      <vt:lpstr>DQE!_Toc209679410</vt:lpstr>
      <vt:lpstr>DQE!_Toc209679414</vt:lpstr>
      <vt:lpstr>DQE!_Toc209679417</vt:lpstr>
      <vt:lpstr>DQE!_Toc209679422</vt:lpstr>
      <vt:lpstr>DQE!_Toc209982157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Alexandre Galinat</cp:lastModifiedBy>
  <cp:lastPrinted>2025-09-29T00:54:45Z</cp:lastPrinted>
  <dcterms:created xsi:type="dcterms:W3CDTF">2025-06-08T21:47:04Z</dcterms:created>
  <dcterms:modified xsi:type="dcterms:W3CDTF">2025-09-29T12:42:38Z</dcterms:modified>
</cp:coreProperties>
</file>